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USUARIO\Documents\IGIFE\ING PEDRO\DICIEMBRE\"/>
    </mc:Choice>
  </mc:AlternateContent>
  <xr:revisionPtr revIDLastSave="0" documentId="13_ncr:1_{39A2609E-B82F-413C-9939-FCE718ADB71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strucciones_Diccionario" sheetId="1" r:id="rId1"/>
    <sheet name="50 Contrataciones Principales" sheetId="2" r:id="rId2"/>
    <sheet name="Tipo - Licitación Pública" sheetId="3" r:id="rId3"/>
    <sheet name="Tipo - Invitación a 3+" sheetId="4" r:id="rId4"/>
    <sheet name="Tipo - Adjudicación Directa" sheetId="5" r:id="rId5"/>
    <sheet name="Tipo - Otra" sheetId="6" r:id="rId6"/>
  </sheets>
  <definedNames>
    <definedName name="_xlnm._FilterDatabase" localSheetId="1" hidden="1">'50 Contrataciones Principales'!$A$3:$I$50</definedName>
    <definedName name="_xlnm.Print_Titles" localSheetId="1">'50 Contrataciones Principales'!$1:$3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5" l="1"/>
  <c r="F12" i="5"/>
  <c r="F11" i="5"/>
  <c r="F10" i="5"/>
  <c r="F9" i="5"/>
  <c r="F8" i="5"/>
  <c r="F7" i="5"/>
  <c r="F6" i="5"/>
  <c r="F5" i="5"/>
  <c r="F4" i="5"/>
  <c r="H252" i="2"/>
  <c r="H242" i="2"/>
  <c r="H234" i="2"/>
  <c r="H164" i="2"/>
  <c r="H165" i="2"/>
  <c r="H4" i="2"/>
  <c r="H270" i="2"/>
  <c r="H267" i="2"/>
  <c r="H266" i="2"/>
  <c r="H265" i="2"/>
  <c r="H264" i="2"/>
  <c r="H262" i="2"/>
  <c r="H261" i="2"/>
  <c r="H260" i="2"/>
  <c r="H259" i="2"/>
  <c r="H258" i="2"/>
  <c r="H257" i="2"/>
  <c r="H256" i="2"/>
  <c r="H255" i="2"/>
  <c r="H254" i="2"/>
  <c r="H253" i="2"/>
  <c r="H251" i="2"/>
  <c r="H250" i="2"/>
  <c r="H249" i="2"/>
  <c r="H248" i="2"/>
  <c r="H247" i="2"/>
  <c r="H246" i="2"/>
  <c r="H245" i="2"/>
  <c r="H244" i="2"/>
  <c r="H243" i="2"/>
  <c r="H241" i="2"/>
  <c r="H240" i="2"/>
  <c r="H239" i="2"/>
  <c r="H238" i="2"/>
  <c r="H237" i="2"/>
  <c r="H236" i="2"/>
  <c r="H235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2" i="2"/>
  <c r="H181" i="2"/>
  <c r="H180" i="2"/>
  <c r="H179" i="2"/>
  <c r="H178" i="2"/>
  <c r="H177" i="2"/>
  <c r="H176" i="2"/>
  <c r="H175" i="2"/>
  <c r="H174" i="2"/>
  <c r="H173" i="2"/>
  <c r="H170" i="2"/>
  <c r="H169" i="2"/>
  <c r="H168" i="2"/>
  <c r="H167" i="2"/>
  <c r="H157" i="2"/>
  <c r="H156" i="2"/>
  <c r="H155" i="2"/>
  <c r="H154" i="2"/>
  <c r="H151" i="2"/>
  <c r="H150" i="2"/>
  <c r="H149" i="2"/>
  <c r="H148" i="2"/>
  <c r="H147" i="2"/>
  <c r="H146" i="2"/>
  <c r="H145" i="2"/>
  <c r="H144" i="2"/>
  <c r="H143" i="2"/>
  <c r="H140" i="2"/>
  <c r="H139" i="2"/>
  <c r="H138" i="2"/>
  <c r="H137" i="2"/>
  <c r="H136" i="2"/>
  <c r="H135" i="2"/>
  <c r="H134" i="2"/>
  <c r="H133" i="2"/>
  <c r="H129" i="2"/>
  <c r="H128" i="2"/>
  <c r="H127" i="2"/>
  <c r="H126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0" i="2"/>
  <c r="H89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0" i="2"/>
  <c r="H69" i="2"/>
  <c r="H67" i="2"/>
  <c r="H66" i="2"/>
  <c r="H65" i="2"/>
  <c r="H64" i="2"/>
  <c r="H62" i="2"/>
  <c r="H61" i="2"/>
  <c r="H60" i="2"/>
  <c r="H59" i="2"/>
  <c r="H58" i="2"/>
  <c r="H56" i="2"/>
  <c r="H54" i="2"/>
  <c r="H53" i="2"/>
  <c r="H52" i="2"/>
  <c r="H51" i="2"/>
  <c r="H50" i="2"/>
  <c r="H49" i="2"/>
  <c r="H48" i="2"/>
  <c r="H47" i="2"/>
  <c r="H46" i="2"/>
  <c r="H45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5" i="2"/>
  <c r="H22" i="2"/>
  <c r="H21" i="2"/>
  <c r="H20" i="2"/>
  <c r="H19" i="2"/>
  <c r="H18" i="2"/>
  <c r="H17" i="2"/>
  <c r="H16" i="2"/>
  <c r="H13" i="2"/>
  <c r="H12" i="2"/>
  <c r="H11" i="2"/>
  <c r="H10" i="2"/>
  <c r="H9" i="2"/>
  <c r="H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LUPITA</author>
    <author>AZUCENA</author>
  </authors>
  <commentList>
    <comment ref="A4" authorId="0" shapeId="0" xr:uid="{00000000-0006-0000-0100-000001000000}">
      <text>
        <r>
          <rPr>
            <sz val="10"/>
            <color indexed="81"/>
            <rFont val="Tahoma"/>
            <family val="2"/>
          </rPr>
          <t>OFICIO DE AUTORIZACION No. SDPR.SPD.DGP.FAM.0014.2022. CON FECHA 20 DE ENERO DE 2022022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8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CAMBIO DE METAS DECIA: CONSTRUCCION DE OBRA EXTERIOR (PUERTA DE ACCESO + BARDA DE COLINDANCIA) Y MONTO QUE ERA DE 750,000 C/IVA.
</t>
        </r>
      </text>
    </comment>
    <comment ref="C90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SE REALIZO MODIFICACION AL ACUERDO CON LAS SIG. METAS: CONSTRUCCION DE EDIFICIO “D” 1 AULA – COMEDOR EN EST. REG. 751 T/C + OBRA EXTERIOR (PLAZAS Y ANDADORES + RED ELECTRICA) CAMBIANDOLAS Y QUEDANDO EL MISMO MONTO CON FECHA 05/08/2022
</t>
        </r>
      </text>
    </comment>
    <comment ref="F110" authorId="0" shapeId="0" xr:uid="{00000000-0006-0000-0100-000004000000}">
      <text>
        <r>
          <rPr>
            <sz val="9"/>
            <color indexed="81"/>
            <rFont val="Tahoma"/>
            <family val="2"/>
          </rPr>
          <t xml:space="preserve">SE MODIFICA LA EMPRESA: SE TENIA PARA ING. LUIS ALBERTO MARTINEZ VAZQUEZ 08/08/2022
</t>
        </r>
      </text>
    </comment>
    <comment ref="F166" authorId="1" shapeId="0" xr:uid="{00000000-0006-0000-0100-000005000000}">
      <text>
        <r>
          <rPr>
            <b/>
            <sz val="9"/>
            <color indexed="81"/>
            <rFont val="Tahoma"/>
            <family val="2"/>
          </rPr>
          <t>AZUCENA:</t>
        </r>
        <r>
          <rPr>
            <sz val="9"/>
            <color indexed="81"/>
            <rFont val="Tahoma"/>
            <family val="2"/>
          </rPr>
          <t xml:space="preserve">
ESTE ACUERDO SE CAMBIO NOMBRE DE LA EMPRESA.. ESTABA A NOMBRE DE VAEL
</t>
        </r>
      </text>
    </comment>
    <comment ref="F169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SE LE HABIA ASIGNADO A LA EMPRESA CONSTRUCTORA Y COMERCIALIZADORA BAHEGA, S.A. DE C.V.
</t>
        </r>
      </text>
    </comment>
    <comment ref="C181" authorId="0" shapeId="0" xr:uid="{00000000-0006-0000-0100-000007000000}">
      <text>
        <r>
          <rPr>
            <sz val="9"/>
            <color indexed="81"/>
            <rFont val="Tahoma"/>
            <family val="2"/>
          </rPr>
          <t xml:space="preserve">SE TENIA LA META:REPARACIONES GENERALES EN EDIFICIO “B” EST. TIPO U-2C P.A.: 6 AULAS DIDACTICAS, P.B.: 6 AULAS DIDACTICAS + ADMON. + 1 LABORATORIO + 1 TALLER + BODEGA
</t>
        </r>
      </text>
    </comment>
    <comment ref="F205" authorId="0" shapeId="0" xr:uid="{00000000-0006-0000-0100-000008000000}">
      <text>
        <r>
          <rPr>
            <sz val="9"/>
            <color indexed="81"/>
            <rFont val="Tahoma"/>
            <family val="2"/>
          </rPr>
          <t xml:space="preserve">SE CAMBIO DE EMPRESA SE LE HABIA ASIGNADO AL ARQ. LUIS ALEJANDRO ASTUDILLO HERNANDEZ, DESPUES A DZARQ Y NUEVAMENTE VUELVE PARA EL ARQ. ALEJANDRO
</t>
        </r>
      </text>
    </comment>
  </commentList>
</comments>
</file>

<file path=xl/sharedStrings.xml><?xml version="1.0" encoding="utf-8"?>
<sst xmlns="http://schemas.openxmlformats.org/spreadsheetml/2006/main" count="2336" uniqueCount="1089">
  <si>
    <t>Instrucciones</t>
  </si>
  <si>
    <t>Columna</t>
  </si>
  <si>
    <t>Descripción de columna</t>
  </si>
  <si>
    <t>Número de contratación por monto  (Ranking en orden descendente)</t>
  </si>
  <si>
    <t>Número de contratación pública</t>
  </si>
  <si>
    <t>Nombre del servicio/ contratación pública</t>
  </si>
  <si>
    <t>Procedimiento de contratación</t>
  </si>
  <si>
    <t>¿Fue licitación pública?</t>
  </si>
  <si>
    <t>Nombre del proveedor del bien o servicio</t>
  </si>
  <si>
    <t>Fuente de financiamiento</t>
  </si>
  <si>
    <t>Dependencia o entidad responsable de la contratación</t>
  </si>
  <si>
    <t>Formatos de 10 principales contrataciones por tipo y monto total del costo de la contratación</t>
  </si>
  <si>
    <t>Número de contratación por monto (Ranking en orden descendente)</t>
  </si>
  <si>
    <t>Indicar la dependencia o entidad responsable de la contratación del bien o servicio.</t>
  </si>
  <si>
    <t>Indicar el nombre de la persona física o moral encargada de proveer el bien o servicio solicitado.</t>
  </si>
  <si>
    <t>Nombre del servicio/contratación pública</t>
  </si>
  <si>
    <t>Número de contratación por monto total 
(Ranking en orden descendente)</t>
  </si>
  <si>
    <r>
      <t xml:space="preserve">TOP 10 por monto pagado IVA incluido
Tipo de contratación: </t>
    </r>
    <r>
      <rPr>
        <b/>
        <u/>
        <sz val="16"/>
        <rFont val="Arial"/>
        <family val="2"/>
      </rPr>
      <t>invitación a cuando menos tres personas</t>
    </r>
  </si>
  <si>
    <t>Formato de 50 principales contrataciones por monto de contratación</t>
  </si>
  <si>
    <t>Nombre</t>
  </si>
  <si>
    <t>Número consecutivo de la contratación, en relación con el monto total. (Top 50)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</si>
  <si>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</si>
  <si>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</si>
  <si>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</si>
  <si>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</si>
  <si>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</si>
  <si>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</si>
  <si>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</si>
  <si>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</si>
  <si>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</si>
  <si>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Número de contratación por monto
(Ranking en orden descendente)</t>
  </si>
  <si>
    <t>Indicar el nombre del bien o servicio contratado (descripción).</t>
  </si>
  <si>
    <t>Indicar el procedimiento de la contratación (licitación pública, invitación a cuando menos tres personas, adjudicación directa).</t>
  </si>
  <si>
    <t>TOP 10 por monto pagado IVA incluido
Tipo de contratación: licitación pública</t>
  </si>
  <si>
    <t>Número de contratación por monto  
(Ranking en orden descendente)</t>
  </si>
  <si>
    <t>Número consecutivo de la contratación, en relación con el monto total. (Top 10)</t>
  </si>
  <si>
    <r>
      <t xml:space="preserve">TOP 50 por monto pagado (IVA incluido) para </t>
    </r>
    <r>
      <rPr>
        <b/>
        <u/>
        <sz val="16"/>
        <rFont val="Arial"/>
        <family val="2"/>
      </rPr>
      <t>todos los tipos de contratación</t>
    </r>
  </si>
  <si>
    <t>Indicar "Sí" o "No".</t>
  </si>
  <si>
    <t>Formato de contratación pública 2022</t>
  </si>
  <si>
    <t>Indicar el número o clave de la contratación pública.</t>
  </si>
  <si>
    <t>Monto total de la contratación (IVA incluido)</t>
  </si>
  <si>
    <t>Indicar el origen de los recursos con los que se financió la contratación (Federal, Estatal, Municipal).</t>
  </si>
  <si>
    <t>Monto total de la contratación  (IVA incluido)</t>
  </si>
  <si>
    <t>Indicar el monto total asignado en la contratación (IVA incluido). No se considerarán como válidos rangos de precio de contratación.</t>
  </si>
  <si>
    <t>TOP 10 por monto pagado IVA incluido
Tipo de contratación: otro (en caso de existir, de lo contrario señalarlo en el complemento de respuesta y dejar vacío)</t>
  </si>
  <si>
    <r>
      <t xml:space="preserve">
Registrar las </t>
    </r>
    <r>
      <rPr>
        <b/>
        <sz val="12"/>
        <rFont val="Arial"/>
        <family val="2"/>
      </rPr>
      <t>50 contrataciones</t>
    </r>
    <r>
      <rPr>
        <sz val="12"/>
        <rFont val="Arial"/>
        <family val="2"/>
      </rPr>
      <t xml:space="preserve"> con mayor monto (IVA incluido) del costo de la contratación realizadas durante el </t>
    </r>
    <r>
      <rPr>
        <b/>
        <sz val="12"/>
        <rFont val="Arial"/>
        <family val="2"/>
      </rPr>
      <t>ejercicio fiscal 2022</t>
    </r>
    <r>
      <rPr>
        <sz val="12"/>
        <rFont val="Arial"/>
        <family val="2"/>
      </rPr>
      <t xml:space="preserve">, en orden </t>
    </r>
    <r>
      <rPr>
        <b/>
        <sz val="12"/>
        <rFont val="Arial"/>
        <family val="2"/>
      </rPr>
      <t>descendente (mayor a menor monto)</t>
    </r>
    <r>
      <rPr>
        <sz val="12"/>
        <rFont val="Arial"/>
        <family val="2"/>
      </rPr>
      <t xml:space="preserve">. Las contrataciones incluyen </t>
    </r>
    <r>
      <rPr>
        <b/>
        <sz val="12"/>
        <rFont val="Arial"/>
        <family val="2"/>
      </rPr>
      <t xml:space="preserve">obras públicas, bienes y/o servicios </t>
    </r>
    <r>
      <rPr>
        <sz val="12"/>
        <rFont val="Arial"/>
        <family val="2"/>
      </rPr>
      <t>y deberán incluirse en un solo archivo.
Para la</t>
    </r>
    <r>
      <rPr>
        <b/>
        <sz val="12"/>
        <rFont val="Arial"/>
        <family val="2"/>
      </rPr>
      <t xml:space="preserve"> columna H</t>
    </r>
    <r>
      <rPr>
        <sz val="12"/>
        <rFont val="Arial"/>
        <family val="2"/>
      </rPr>
      <t xml:space="preserve">, expresar los </t>
    </r>
    <r>
      <rPr>
        <b/>
        <sz val="12"/>
        <rFont val="Arial"/>
        <family val="2"/>
      </rPr>
      <t>montos finales contratados</t>
    </r>
    <r>
      <rPr>
        <sz val="12"/>
        <rFont val="Arial"/>
        <family val="2"/>
      </rPr>
      <t xml:space="preserve">. No se considerarán como válidos rangos de precio de contratación.
El ente público deberá llenar y cargar </t>
    </r>
    <r>
      <rPr>
        <b/>
        <u/>
        <sz val="12"/>
        <rFont val="Arial"/>
        <family val="2"/>
      </rPr>
      <t>sólo una versión</t>
    </r>
    <r>
      <rPr>
        <sz val="12"/>
        <rFont val="Arial"/>
        <family val="2"/>
      </rPr>
      <t xml:space="preserve"> de este formato en </t>
    </r>
    <r>
      <rPr>
        <b/>
        <sz val="12"/>
        <rFont val="Arial"/>
        <family val="2"/>
      </rPr>
      <t>Excel</t>
    </r>
    <r>
      <rPr>
        <sz val="12"/>
        <rFont val="Arial"/>
        <family val="2"/>
      </rPr>
      <t xml:space="preserve"> a la Nube de la SHCP e incluirlo en una </t>
    </r>
    <r>
      <rPr>
        <b/>
        <sz val="12"/>
        <rFont val="Arial"/>
        <family val="2"/>
      </rPr>
      <t>carpeta zip o rar que nombrará "Formatos"</t>
    </r>
    <r>
      <rPr>
        <sz val="12"/>
        <rFont val="Arial"/>
        <family val="2"/>
      </rPr>
      <t xml:space="preserve">. 
</t>
    </r>
  </si>
  <si>
    <r>
      <t xml:space="preserve">Registrar las </t>
    </r>
    <r>
      <rPr>
        <b/>
        <sz val="12"/>
        <color rgb="FF000000"/>
        <rFont val="Arial"/>
        <family val="2"/>
      </rPr>
      <t>10 contrataciones</t>
    </r>
    <r>
      <rPr>
        <sz val="12"/>
        <color rgb="FF000000"/>
        <rFont val="Arial"/>
        <family val="2"/>
      </rPr>
      <t xml:space="preserve"> con mayor monto (IVA incluido) del costo de la contratación realizadas durante el </t>
    </r>
    <r>
      <rPr>
        <b/>
        <sz val="12"/>
        <color rgb="FF000000"/>
        <rFont val="Arial"/>
        <family val="2"/>
      </rPr>
      <t>ejercicio fiscal 2022</t>
    </r>
    <r>
      <rPr>
        <sz val="12"/>
        <color rgb="FF000000"/>
        <rFont val="Arial"/>
        <family val="2"/>
      </rPr>
      <t xml:space="preserve">, en orden </t>
    </r>
    <r>
      <rPr>
        <b/>
        <sz val="12"/>
        <color rgb="FF000000"/>
        <rFont val="Arial"/>
        <family val="2"/>
      </rPr>
      <t>descendente (mayor a menor monto).</t>
    </r>
    <r>
      <rPr>
        <sz val="12"/>
        <color rgb="FF000000"/>
        <rFont val="Arial"/>
        <family val="2"/>
      </rPr>
      <t xml:space="preserve"> Las contrataciones incluyen obras públicas, bienes y/o servicios del </t>
    </r>
    <r>
      <rPr>
        <b/>
        <sz val="12"/>
        <color rgb="FF000000"/>
        <rFont val="Arial"/>
        <family val="2"/>
      </rPr>
      <t>tipo de contratación referido</t>
    </r>
    <r>
      <rPr>
        <sz val="12"/>
        <color rgb="FF000000"/>
        <rFont val="Arial"/>
        <family val="2"/>
      </rPr>
      <t xml:space="preserve"> en el encabezado de la pestaña correspondiente.
</t>
    </r>
    <r>
      <rPr>
        <sz val="12"/>
        <color rgb="FFFF0000"/>
        <rFont val="Arial"/>
        <family val="2"/>
      </rPr>
      <t xml:space="preserve">
</t>
    </r>
    <r>
      <rPr>
        <sz val="12"/>
        <rFont val="Arial"/>
        <family val="2"/>
      </rPr>
      <t xml:space="preserve">Para la </t>
    </r>
    <r>
      <rPr>
        <b/>
        <sz val="12"/>
        <rFont val="Arial"/>
        <family val="2"/>
      </rPr>
      <t>columna F</t>
    </r>
    <r>
      <rPr>
        <sz val="12"/>
        <rFont val="Arial"/>
        <family val="2"/>
      </rPr>
      <t>, expresar las cantidades como montos finales y no como rangos de precio de contratación.</t>
    </r>
  </si>
  <si>
    <r>
      <t xml:space="preserve">TOP 10 por monto pagado IVA incluido
Tipo de contratación: </t>
    </r>
    <r>
      <rPr>
        <b/>
        <u/>
        <sz val="16"/>
        <rFont val="Arial"/>
        <family val="2"/>
      </rPr>
      <t>adjudicación directa</t>
    </r>
  </si>
  <si>
    <t>Procedimiento de  contratación</t>
  </si>
  <si>
    <t>FAM-BÁSICO-2021-REM/001/2022/A.D.</t>
  </si>
  <si>
    <t>FAM-BÁSICO-2021-REM/005/2022/A.D.</t>
  </si>
  <si>
    <t>FAM-BÁSICO-2021-REM/006/2022/A.D.</t>
  </si>
  <si>
    <t>FAM.MED.SUP.2021-REMANENTES/007/2022/A.D.</t>
  </si>
  <si>
    <t>FAM-BÁSICO-2021-REM/008/2022/A.D.</t>
  </si>
  <si>
    <t>FAM-BÁSICO-2021-REM/009/2022/A.D.</t>
  </si>
  <si>
    <t>FAM-BÁSICO-2021-REM/010/2022/A.D.</t>
  </si>
  <si>
    <t>FAM-BASICO-2022/013/2022/A.D</t>
  </si>
  <si>
    <t>FAM-BÁSICO-2021-REM/014/2021/A.D.</t>
  </si>
  <si>
    <t>FAM-BÁSICO-2021-REM/015/2021/A.D.</t>
  </si>
  <si>
    <t>FAM-BASICO-2022/016/2022/A.D</t>
  </si>
  <si>
    <t>FAM-BASICO-2022/017/2022/A.D</t>
  </si>
  <si>
    <t>FAM-BASICO-2022/018/2022/A.D</t>
  </si>
  <si>
    <t>FAM-BASICO-2022/019/2022/A.D</t>
  </si>
  <si>
    <t>FAM-BASICO-2022/022/2022/A.D</t>
  </si>
  <si>
    <t>FAM-BÁSICO 2021-REM ECON/024/2022/A.D.</t>
  </si>
  <si>
    <t>FAM-BASICO-2022/025/2022/A.D</t>
  </si>
  <si>
    <t>FAM-BASICO 2022-ECON/026/2022/A.D.</t>
  </si>
  <si>
    <t>FAM-BASICO 2022-ECON/027/2022/A.D.</t>
  </si>
  <si>
    <t>FAM-BASICO 2022-ECON/028/2022/A.D.</t>
  </si>
  <si>
    <t>FAM-BASICO-2022/029/2022/A.D</t>
  </si>
  <si>
    <t>FAM-BÁSICO-2021-REM/030/2022/A.D.</t>
  </si>
  <si>
    <t>FAM-BASICO-2022/031/2022/A.D</t>
  </si>
  <si>
    <t>FAM-BASICO-2022/032/2022/A.D</t>
  </si>
  <si>
    <t>FAM-BÁSICO 2021-REM ECON/033/2022/A.D.</t>
  </si>
  <si>
    <t>FAM-BÁSICO 2021-REM ECON/034/2022/A.D.</t>
  </si>
  <si>
    <t>FAM-BASICO-2022/035/2022/A.D</t>
  </si>
  <si>
    <t>FAM-BÁSICO-2021 (REMANENTES-RENDIMIENTOS)/036/2022/A.D.</t>
  </si>
  <si>
    <t>FAM-BASICO-2022/037/2022/A.D</t>
  </si>
  <si>
    <t>FAM-BÁSICO 2022-REM/042/2022/A.D.</t>
  </si>
  <si>
    <t>FAM-BÁSICO 2022-REM/043/2022/A.D.</t>
  </si>
  <si>
    <t>FAM.SUP.2022-REMANENTES/044/2022/A.D.</t>
  </si>
  <si>
    <t>FAM.SUP.2022-REMANENTES/045/2022/A.D.</t>
  </si>
  <si>
    <t>FAM-BASICO-2022/046/2022/A.D</t>
  </si>
  <si>
    <t>FAM.MED.SUP.2022/047/2022/A.D.</t>
  </si>
  <si>
    <t>FAM-BASICO-2022/048/2022/A.D</t>
  </si>
  <si>
    <t>FAM.MED.SUP.2022/049/2022/A.D.</t>
  </si>
  <si>
    <t>FAM.MED.SUP.2022/050/2022/A.D.</t>
  </si>
  <si>
    <t>FAM.SUP.2022/051/2022/A.D.</t>
  </si>
  <si>
    <t>FAM-BASICO-2022/053/2022/A.D</t>
  </si>
  <si>
    <t>FISE -2022/055/2022/A.D.</t>
  </si>
  <si>
    <t>FISE -2022/056/2022/A.D.</t>
  </si>
  <si>
    <t>FAM-BASICO-2022/057/2022/A.D</t>
  </si>
  <si>
    <t>FAM-BASICO-2022/058/2022/A.D</t>
  </si>
  <si>
    <t>FAM-BASICO 2022-ECON/059/2022/A.D.</t>
  </si>
  <si>
    <t>FAM-BASICO-2022/061/2022/A.D</t>
  </si>
  <si>
    <t>FAM-BASICO-2022/062/2022/A.D</t>
  </si>
  <si>
    <t>FAM-BÁSICO 2022-REM/063/2022/A.D.</t>
  </si>
  <si>
    <t>FAM-BASICO-2022/064/2022/A.D</t>
  </si>
  <si>
    <t>FAM-BÁSICO 2022-REM/066/2022/A.D.</t>
  </si>
  <si>
    <t>FAM-BÁSICO 2022-REM/067/2022/A.D.</t>
  </si>
  <si>
    <t>FAM.SUP.2022-REMANENTES/071/2022/A.D.</t>
  </si>
  <si>
    <t>FAM-BÁSICO 2022-REM/072/2022/A.D.</t>
  </si>
  <si>
    <t>FAM-BÁSICO 2022-REM/073/2022/A.D.</t>
  </si>
  <si>
    <t>IED-2022/074/2022/A.D.</t>
  </si>
  <si>
    <t>FAM-BASICO-2022/075/2022/A.D</t>
  </si>
  <si>
    <t>FAM.SUP.2022-REMANENTES/076/2022/A.D.</t>
  </si>
  <si>
    <t>FAM.SUP.2022-REMANENTES/077/2022/A.D.</t>
  </si>
  <si>
    <t>FAM-BASICO-2022/078/2022/A.D</t>
  </si>
  <si>
    <t>FAM-BASICO-2022/079/2022/A.D</t>
  </si>
  <si>
    <t>FAM-BÁSICO 2022-REM/080/2022/A.D.</t>
  </si>
  <si>
    <t>FAM-BASICO-2022/081/2022/A.D</t>
  </si>
  <si>
    <t>FAM-BASICO-2022/082/2022/A.D</t>
  </si>
  <si>
    <t>FAM.MED.SUP.2022/083/2022/A.D.</t>
  </si>
  <si>
    <t>FAM-BASICO-2022/084/2022/A.D</t>
  </si>
  <si>
    <t>FAM-BASICO-2022/085/2022/A.D</t>
  </si>
  <si>
    <t>FAM-BASICO-2022/086/2022/A.D</t>
  </si>
  <si>
    <t>FAM-BASICO-2022/087/2022/A.D</t>
  </si>
  <si>
    <t>FAM.MED.SUP.2022/091/2022/A.D.</t>
  </si>
  <si>
    <t>FAM-BÁSICO 2022-REM/092/2022/A.D.</t>
  </si>
  <si>
    <t>FAM-BASICO-2022/093/2022/A.D</t>
  </si>
  <si>
    <t>FAM-BÁSICO 2022-REM/094/2022/A.D.</t>
  </si>
  <si>
    <t>FAM.MED.SUP.2022-REMANENTES/095/2022/A.D.</t>
  </si>
  <si>
    <t>FAM-BÁSICO 2022-REM/096/2022/A.D.</t>
  </si>
  <si>
    <t>FAM-BÁSICO 2022-REM/097/2022/A.D.</t>
  </si>
  <si>
    <t>FAM-BÁSICO 2022-REM/098/2022/A.D.</t>
  </si>
  <si>
    <t>FAM-BÁSICO 2022-REM/099/2022/A.D.</t>
  </si>
  <si>
    <t>FAM.MED.SUP.2022/100/2022/A.D.</t>
  </si>
  <si>
    <t>FAM-BASICO-2022/101/2022/A.D</t>
  </si>
  <si>
    <t>FAM-BASICO-2022/102/2022/A.D</t>
  </si>
  <si>
    <t>FAM-BÁSICO 2022-REM/103/2022/A.D.</t>
  </si>
  <si>
    <t>FAM-BÁSICO 2022-REM/104/2022/A.D.</t>
  </si>
  <si>
    <t>FAM-BASICO-2022/105/2022/A.D</t>
  </si>
  <si>
    <t>FAM-BASICO-2022/106/2022/A.D</t>
  </si>
  <si>
    <t>FAM-BASICO-2022/107/2022/A.D</t>
  </si>
  <si>
    <t>FAM-BASICO-2022/108/2022/A.D</t>
  </si>
  <si>
    <t>FAM.SUP.2022-REMANENTES/109/2022/A.D.</t>
  </si>
  <si>
    <t>FAM-BÁSICO 2022-REM/110/2022/A.D.</t>
  </si>
  <si>
    <t>FAM-BÁSICO 2022-REM/111/2022/A.D.</t>
  </si>
  <si>
    <t>FAM-BÁSICO 2022-REM/112/2022/A.D.</t>
  </si>
  <si>
    <t>FAM-BASICO-2022/113/2022/A.D</t>
  </si>
  <si>
    <t>FAM-BASICO 2022-ECON/114/2022/A.D.</t>
  </si>
  <si>
    <t>FAM-BÁSICO 2022-REM/115/2022/A.D.</t>
  </si>
  <si>
    <t>FAM-BASICO 2022-ECON/116/2022/A.D.</t>
  </si>
  <si>
    <t>FAM-BÁSICO 2022-REM/117/2022/A.D.</t>
  </si>
  <si>
    <t>FAM-BÁSICO 2022-REM/118/2022/A.D.</t>
  </si>
  <si>
    <t>FAM-BASICO 2022-ECON/119/2022/A.D.</t>
  </si>
  <si>
    <t>FAM-BÁSICO 2022-REM/123/2022/A.D.</t>
  </si>
  <si>
    <t>FAM-BASICO 2022-ECON/124/2022/A.D.</t>
  </si>
  <si>
    <t>FAM-BÁSICO 2022-REM/125/2022/A.D.</t>
  </si>
  <si>
    <t>FAM-BASICO 2022-ECON/126/2022/A.D.</t>
  </si>
  <si>
    <t>FAM.MED.SUP.2022-REMANENTES/130/2022/A.D.</t>
  </si>
  <si>
    <t>FAM.SUP.2022/131/2022/A.D.</t>
  </si>
  <si>
    <t>FAM-BASICO-2022/132/2022/A.D</t>
  </si>
  <si>
    <t>FAM.SUP.2022/133/2022/A.D.</t>
  </si>
  <si>
    <t>FAM-BÁSICO 2022-REM/134/2022/A.D.</t>
  </si>
  <si>
    <t>FAM.SUP.2022/135/2022/A.D.</t>
  </si>
  <si>
    <t>FAM-BÁSICO 2022-REM/136/2022/A.D.</t>
  </si>
  <si>
    <t>FAM.SUP.2022/137/2022/A.D.</t>
  </si>
  <si>
    <t>FAM-BÁSICO-2022/138/2022/L.I.</t>
  </si>
  <si>
    <t>FAM.SUP.2022-REMANENTES/140/2022/A.D.</t>
  </si>
  <si>
    <t>FAM.SUP.2022/141/2022/A.D.</t>
  </si>
  <si>
    <t>FAM.SUP.2022/142/2022/A.D.</t>
  </si>
  <si>
    <t>FAM-BASICO-2022/143/2022/A.D</t>
  </si>
  <si>
    <t>FAM-BASICO 2022-ECON/144/2022/A.D.</t>
  </si>
  <si>
    <t>FAM-SUPERIOR 2022/145/2022/A.D.</t>
  </si>
  <si>
    <t>FAM. BASICO 2022 (REND. FINAN)/146/2022/A.D.</t>
  </si>
  <si>
    <t>FAM-SUPERIOR 2022-REM/147/2022/A.D.</t>
  </si>
  <si>
    <t>FAM.SUP.2022/148/2022/A.D.</t>
  </si>
  <si>
    <t>FAM.SUP.2022/151/2022/A.D.</t>
  </si>
  <si>
    <t>FAM.SUP.2022/152/2022/A.D.</t>
  </si>
  <si>
    <t>FAM-BASICO 2022-ECON/153/2022/A.D.</t>
  </si>
  <si>
    <t>FAM.SUP.2022/154/2022/A.D.</t>
  </si>
  <si>
    <t>FAM-SUPERIOR 2022-REM/161/2022/A.D.</t>
  </si>
  <si>
    <t>FAM-BÁSICO 2022-REM/162/2022/A.D.</t>
  </si>
  <si>
    <t>FAM-BÁSICO-2022/163/2022/L.I</t>
  </si>
  <si>
    <t>FAM-BASICO 2022-ECON/164/2022/A.D.</t>
  </si>
  <si>
    <t>FAM.SUP.2022/165/2022/A.D.</t>
  </si>
  <si>
    <t>FAM-SUPERIOR 2022-REM/166/2022/A.D.</t>
  </si>
  <si>
    <t>FAM-BÁSICO 2022-REM ECON/167/2022/A.D.</t>
  </si>
  <si>
    <t>FAM.SUP.2022/170/2022/A.D.</t>
  </si>
  <si>
    <t>FAM-BÁSICO-2021-REM/171/2022/A.D.</t>
  </si>
  <si>
    <t>FAFEF 2022 (FINANCIAMIENTO)/172/2022/A.D.</t>
  </si>
  <si>
    <t>FAM.SUP.2022/173/2022/A.D.</t>
  </si>
  <si>
    <t>FAM-SUPERIOR 2022-REM/174/2022/A.D.</t>
  </si>
  <si>
    <t>FAM-BÁSICO 2022-REM/175/2022/A.D.</t>
  </si>
  <si>
    <t>FAM-BASICO-2022/176/2022/A.D</t>
  </si>
  <si>
    <t>FAFEF 2022 (FINANCIAMIENTO)/177/2022/A.D.</t>
  </si>
  <si>
    <t>FAM-BÁSICO-2021-REM/178/2022/A.D.</t>
  </si>
  <si>
    <t>FAFEF 2022 (FINANCIAMIENTO)/179/2022/A.D.</t>
  </si>
  <si>
    <t>FAFEF 2022 /181/2022/A.D.</t>
  </si>
  <si>
    <t>FAFEF 2022 (FINANCIAMIENTO)/182/2022/A.D.</t>
  </si>
  <si>
    <t>FAFEF 2022 (FINANCIAMIENTO)/183/2022/A.D.</t>
  </si>
  <si>
    <t>FAFEF 2022 (FINANCIAMIENTO)/184/2022/A.D.</t>
  </si>
  <si>
    <t>FAFEF 2022 (FINANCIAMIENTO)/185/2022/A.D.</t>
  </si>
  <si>
    <t>FAFEF 2022 (FINANCIAMIENTO)/186/2022/A.D.</t>
  </si>
  <si>
    <t>FAFEF 2022 (FINANCIAMIENTO)/187/2022/A.D.</t>
  </si>
  <si>
    <t>FAM.SUP.2022/188/2022/A.D.</t>
  </si>
  <si>
    <t>FAFEF 2022 (FINANCIAMIENTO)/189/2022/A.D.</t>
  </si>
  <si>
    <t>FAM-SUPERIOR 2022-REM/190/2022/A.D.</t>
  </si>
  <si>
    <t>FAFEF 2022/191/2022/A.D.</t>
  </si>
  <si>
    <t>FAFEF 2022 (FINANCIAMIENTO)/192/2022/A.D.</t>
  </si>
  <si>
    <t>FAFEF 2022 (FINANCIAMIENTO)/193/2022/A.D</t>
  </si>
  <si>
    <t>FAFEF 2022 (FINANCIAMIENTO)/194/2022/A.D.</t>
  </si>
  <si>
    <t>FAM.SUP.2022/195/2022/A.D.</t>
  </si>
  <si>
    <t>FAM-BÁSICO 2022-REM/196/2022/A.D.</t>
  </si>
  <si>
    <t>FAFEF 2022 (FINANCIAMIENTO)/197/2022/A.D.</t>
  </si>
  <si>
    <t>FAFEF 2022/198/2022/A.D.</t>
  </si>
  <si>
    <t>FAFEF 2022 (FINANCIAMIENTO)/199/2022/A.D.</t>
  </si>
  <si>
    <t>FAM-BASICO-2022/200/2022/A.D.</t>
  </si>
  <si>
    <t>FAFEF 2022 (FINANCIAMIENTO)/201/2022/A.D.</t>
  </si>
  <si>
    <t>FAFEF 2022 (FINANCIAMIENTO)/202/2022/A.D.</t>
  </si>
  <si>
    <t>FAFEF 2022 (FINANCIAMIENTO)/203/2022/A.D.</t>
  </si>
  <si>
    <t>FAM-SUPERIOR 2022/204/2022/A.D.</t>
  </si>
  <si>
    <t>FAM-BÁSICO 2022-REM/205/2022/A.D.</t>
  </si>
  <si>
    <t>FAFEF 2022/206/2022/A.D.</t>
  </si>
  <si>
    <t>FAFEF 2022 (FINANCIAMIENTO)/207/2022/A.D.</t>
  </si>
  <si>
    <t>FAFEF 2022/208/2022/A.D.</t>
  </si>
  <si>
    <t>FAFEF 2022/209/2022/A.D.</t>
  </si>
  <si>
    <t>FAFEF 2022/210/2022/A.D.</t>
  </si>
  <si>
    <t>FAFEF 2022/211/2022/A.D.</t>
  </si>
  <si>
    <t>FAFEF 2022/212/2022/A.D.</t>
  </si>
  <si>
    <t>FAFEF 2022/213/2022/A.D.</t>
  </si>
  <si>
    <t>FAFEF 2022/214/2022/A.D.</t>
  </si>
  <si>
    <t>FAFEF 2022/215/2022/A.D.</t>
  </si>
  <si>
    <t>FAM-SUPERIOR 2022-REM/216/2022/A.D.</t>
  </si>
  <si>
    <t>FAM.SUP.2022/217/2022/A.D.</t>
  </si>
  <si>
    <t>FAM-SUPERIOR 2022-REM/218/2022/A.D.</t>
  </si>
  <si>
    <t>FAFEF 2022/219/2022/A.D.</t>
  </si>
  <si>
    <t>FAFEF 2022/220/2022/A.D.</t>
  </si>
  <si>
    <t>FAFEF 2022/221/2022/A.D.</t>
  </si>
  <si>
    <t>FAFEF 2022/222/2022/A.D.</t>
  </si>
  <si>
    <t>FAFEF 2022/223/2022/A.D.</t>
  </si>
  <si>
    <t>FAFEF 2022/224/2022/A.D.</t>
  </si>
  <si>
    <t>FAFEF 2022/225/2022/A.D.</t>
  </si>
  <si>
    <t>FAFEF 2022/226/2022/A.D.</t>
  </si>
  <si>
    <t>FAFEF 2022/227/2022/A.D.</t>
  </si>
  <si>
    <t>FAFEF 2022/228/2022/A.D.</t>
  </si>
  <si>
    <t>FAFEF 2022/229/2022/A.D.</t>
  </si>
  <si>
    <t>FAFEF 2022/230/2022/A.D.</t>
  </si>
  <si>
    <t>FAFEF 2022/231/2022/A.D.</t>
  </si>
  <si>
    <t>FAFEF 2022/232/2022/A.D.</t>
  </si>
  <si>
    <t>FAFEF 2022/233/2022/A.D.</t>
  </si>
  <si>
    <t>FAFEF 2022/234/2022/A.D.</t>
  </si>
  <si>
    <t>FAFEF 2022/235/2022/A.D.</t>
  </si>
  <si>
    <t>FAFEF 2022/236/2022/A.D.</t>
  </si>
  <si>
    <t>FAFEF 2022/237/2022/A.D.</t>
  </si>
  <si>
    <t>FAFEF 2022/238/2022/A.D.</t>
  </si>
  <si>
    <t>FAFEF 2022/239/2022/A.D.</t>
  </si>
  <si>
    <t>FAFEF 2022/240/2022/A.D.</t>
  </si>
  <si>
    <t>FAFEF 2022/241/2022/A.D.</t>
  </si>
  <si>
    <t>FAFEF 2022/242/2022/A.D.</t>
  </si>
  <si>
    <t>FAFEF 2022/243/2022/A.D.</t>
  </si>
  <si>
    <t>FAFEF 2022/244/2022/A.D.</t>
  </si>
  <si>
    <t>FAFEF 2022/245/2022/A.D.</t>
  </si>
  <si>
    <t>FAFEF 2022/246/2022/A.D.</t>
  </si>
  <si>
    <t>FAFEF 2022/247/2022/A.D.</t>
  </si>
  <si>
    <t>FAFEF 2022/248/2022/A.D.</t>
  </si>
  <si>
    <t>FAFEF 2022/249/2022/A.D.</t>
  </si>
  <si>
    <t>FAFEF 2022/250/2022/A.D.</t>
  </si>
  <si>
    <t>FAFEF 2022/251/2022/A.D.</t>
  </si>
  <si>
    <t>FAFEF 2022/252/2022/A.D.</t>
  </si>
  <si>
    <t>FAFEF 2022/253/2022/A.D.</t>
  </si>
  <si>
    <t>FAFEF 2022/254/2022/A.D.</t>
  </si>
  <si>
    <t>FAFEF 2022/255/2022/A.D.</t>
  </si>
  <si>
    <t>FAFEF 2022/256/2022/A.D.</t>
  </si>
  <si>
    <t>FAFEF 2022/257/2022/A.D.</t>
  </si>
  <si>
    <t>FAFEF 2022/258/2022/A.D.</t>
  </si>
  <si>
    <t>FAM-SUPERIOR 2022-REM/259/2022/A.D.</t>
  </si>
  <si>
    <t>FAFEF 2022 (FINANCIAMIENTO)/261/2022/A.D.</t>
  </si>
  <si>
    <t>FAFEF 2022 (FINANCIAMIENTO)/262/2022/A.D.</t>
  </si>
  <si>
    <t>FAM.SUP.2022/263/2022/A.D.</t>
  </si>
  <si>
    <t>FAM.SUP.2022/264/2022/A.D.</t>
  </si>
  <si>
    <t>FAM-BÁSICO 2022-REM/265/2022/A.D.</t>
  </si>
  <si>
    <t>FAM-SUPERIOR 2022-REM/266/2022/A.D.</t>
  </si>
  <si>
    <t>FAFEF 2022/267/2022/A.D.</t>
  </si>
  <si>
    <t>INSTITUTO GUERRERENSE DE LA INFRAESTRUCTURA FISICA EDUCATIVA</t>
  </si>
  <si>
    <t>ADJUDICACION DIRECTA</t>
  </si>
  <si>
    <t>FAM-BASICO/REM/2021/002/2022/L.P.</t>
  </si>
  <si>
    <t>FAM-BASICO/REM/2021/003/2022/L.P</t>
  </si>
  <si>
    <t>FAM-BASICO/REM/2021/004/2022/L.P</t>
  </si>
  <si>
    <t>CONSTRUCCIÓN DE EDIFICIO "A" DE 2 AULAS DIDÁCTICAS + 3 ANEXOS (DIRECCIÓN Y SERVICIOS SANITARIOS H Y M) EN EST. REG. 751 T/C + CONSTRUCCIÓN DE EDIFICIO "R" CUBO PARA TINACOS + OBRA EXTERIOR (PLAZA Y /O  ANDADORES + RED ELÉCTRICA + RED HIDRÁULICA + RED SANITARIA + MURETE DE ACOMETIDA ELÉCTRICA + CISTERNA + POZO DE ABSORCION + FOSA SEPTICA).</t>
  </si>
  <si>
    <t xml:space="preserve"> METAS: CONSTRUCCIÓN DE EDIFICIO "H" DE 2 AULAS DIDÁCTICAS EN EST. REG. 751 T/C + CONSTRUCCIÓN DE EDIFICIO "I" + 3 ANEXOS (DIRECCIÓN + SERVICIOS SANITARIOS) EN EST. REG. 751 T/C 1EE + CONSTRUCCION DE EDIFICIO “R” CUBO PARA TINACOS + OBRA EXTERIOR (RED ELÉCTRICA + RED HIDRÁULICA + RED SANITARIA).</t>
  </si>
  <si>
    <t>1RA. ETAPA REHABILITACIÓN GENERAL DEL EDIFICIO "A" EST. REG. 751 4 EE + REHABILITACIÓN GENERAL DEL EDIFICIO "B" EST. REG. 751 4 EE + REHABILITACIÓN GENERAL DE EDIFICIO "C" EST. REG. 751 4 EE + REHABILITACIÓN GENERAL DE EDIFICIO "D" EST. REG. 751 4 EE + OBRA EXTERIOR (RED ELÉCTRICA + RED HIDRÁULICA + RED SANITARIA + CERCADO DE MALLA).</t>
  </si>
  <si>
    <t>LICITACION PUBLICA</t>
  </si>
  <si>
    <t>SI</t>
  </si>
  <si>
    <t>ING. MARTIN ALTAMIRANO VILLANUEVA</t>
  </si>
  <si>
    <t>ING. JOSÉ ÁNGEL NUCICO CASARRUBIAS</t>
  </si>
  <si>
    <t>CORPORATIVO COMERCIAL FE, S.A. DE C.V.</t>
  </si>
  <si>
    <t>PROGRAMA “FONDO DE APORTACIONES MULTIPLES FAM BÁSICO 2021” (REMANENTES).</t>
  </si>
  <si>
    <t>CONSTRUCCION DE EDIFICIO "A"; DE 2 AULAS DIDACTICAS EN EST. REG. 757 (6.00 X 6.00) T/C + OBRA EXTERIOR (RED ELECTRICA)</t>
  </si>
  <si>
    <t>NO</t>
  </si>
  <si>
    <t>TERRACERIAS Y PAVIMENTOS DE GUERRERO, S.A. DE C.V.</t>
  </si>
  <si>
    <t>RAMO 33, FONDO DE APORTACIONES MULTIPLES (FAM) NIVEL BASICO 2021 - REMANENTES</t>
  </si>
  <si>
    <t>CONSTRUCCION DE EDIFICIO "A" 1 AULA DIDACTICA + 3 ANEXOS (DIRECCION Y SERV. SANIT. H Y M ) EN EST. 751 T/C + CONSTRUCCION DE EDIFICIO "R" CUBO PARA TINACOS + OBRA EXTERIOR (PLAZA Y/O ANDADORES + RED HIDRAULICA + RED SANITARIA + POZO DE ABSORCION + FOSA SEPTICA )</t>
  </si>
  <si>
    <t>CONSTRUCCION DE EDIFICIO "A"; 1 AULA DIDACTICA EN EST. REG. 751 T/C</t>
  </si>
  <si>
    <t>REPARACIONES GENERALES DEL EDIFICIO "A" EST. U-1C 10 EE + REPARACIONES GENERALES DEL EDIFICIO "B" EST. U-1C 9 EE + REPARACIONES GENERALES DEL EDIFICIO "C" EST. U-1C 10 EE</t>
  </si>
  <si>
    <t>REPARACIONES GENERALES EN EL EDIFICIO “C” EST. A-70 12 EE + REPARACIONES GENERALES EN EL EDIFICIO “D” EST. A-70 6 EE</t>
  </si>
  <si>
    <t>CONSTRUCCION DEL EDIFICIO "I" DE 1 AULA DIDACTICA + DIRECCION EN EST. REG. 751 2 EE T/C + OBRA EXTERIOR (PLAZA Y/O ANDADORES + RED ELECTRICA)</t>
  </si>
  <si>
    <t>CONSTRUCCION DE OBRA EXTERIOR (CANCHA DE USOS MULTIPLES)</t>
  </si>
  <si>
    <t>FAM-BASICO/REM/2021/011/2022/L.P</t>
  </si>
  <si>
    <t>FAM-BASICO/2022/012/2022/L.P</t>
  </si>
  <si>
    <t xml:space="preserve"> CONSTRUCCIÓN DE EDIFICIO "D" EST. 717 U-2C DE 7 EE PB: 2 AULAS DIDÁCTICAS 2 EE C/U + 2 ANEXOS (SERV. SANIT. H. Y M. +MINUSVÁLIDOS) + CUBO DE ESCALERAS, PA: 3 AULAS DIDÁCTICAS DE 2 EE C/U.</t>
  </si>
  <si>
    <t>CONSTRUCCIÓN DEL EDIFICIO "D"  EST. 717 U-2C DE 7EE. P.B.: 3  AULAS DIDÁCTICAS 2 EE. C/U + CUBO DE ESCALERAS, P.A.: 3 AULAS DIDÁCTICAS DE 2 EE C/U. + CONSTRUCCIÓN DE EDIFICIO "E" DE SERV. SANITARIOS 2 ANEXOS NIÑOS Y NIÑAS .(mods - D-N@S)  (5.16 X 4.34) + EDIFICIO "R" CUBO PARA TINACOS.</t>
  </si>
  <si>
    <t xml:space="preserve">GUÍA EN CONSTRUCCIÓN GLOBAL, S.A. DE C.V. </t>
  </si>
  <si>
    <t>ARQ.URB. EDUARDO SALVADOR VALDEZ VILCHIS</t>
  </si>
  <si>
    <t>“FONDO DE APORTACIONES MULTIPLES” FAM BASICO 2022.</t>
  </si>
  <si>
    <t>ARQ. URB. JOSE NEIL BAHENA FIGUEROA</t>
  </si>
  <si>
    <t>DISEÑO Y CONSTRUCCIONES ENCORT, S.A. DE C.V.</t>
  </si>
  <si>
    <t>ARQ. ANGEL COVARRUBIA OLMEDO</t>
  </si>
  <si>
    <t>PROYECTOS Y ASESORIAS ROAL, S.A. DE C.V.</t>
  </si>
  <si>
    <t>ING. MIGUEL ANGEL ADAME QUAAS</t>
  </si>
  <si>
    <t>EDIFICACIONES Y ELECTRIFICACIONES EL TREBOL, S.A. DE C.V.</t>
  </si>
  <si>
    <t>FONDO DE APORTACIONES MULTIPLES (FAM) NIVEL BASICO 2021 - REMANENTES</t>
  </si>
  <si>
    <t>FONDO DE APORTACIONES MULTIPLES MEDIA SUPERIOR 2021 (REMANENTES)</t>
  </si>
  <si>
    <t>RAMO 33, FONDO DE APORTACIONES MÚLTIPLES (FAM) NIVEL BÁSICO 2021 - REMANENTES</t>
  </si>
  <si>
    <t>CONSTRUCCION DE EDIFICIO "C" 2 AULAS DIDACTICAS EN EST. REG. 751 TIC + OBRA EXTERIOR ( PLAZA Y/O ANDADORES + RED ELÉCTRICA)</t>
  </si>
  <si>
    <t>INSTALACION DE ACOMETIDA SUBTERRANEA BIFASICA PARA DAR SERVICIO DE ENERGIA ELECTRICA A LA ESCUELA PRIMARIA JARDINES DE ZINNIA</t>
  </si>
  <si>
    <t>AMPLIACION DE LINEA DE M.T. 3F-4H E INSTALACION DE UNA ACOMETIDA AEREA-SUBTERRANEA Y ALIMENTAR UN TRANSFORMADOR TIPO PEDESTAL DE 45 KVA PARTICULAR Y DAR SERVICIO DE ENERGIA ELECTRICA A LA ESCUELA PRIMARIA</t>
  </si>
  <si>
    <t>CONSTRUCCION DE EDIFICIO "C" 1 AULA DE CANTOS Y JUEGOS EN EST. REG. 751 T/C + OBRA EXTERIOR (PLAZA Y/O ANDADORES + RED ELECTRICA)</t>
  </si>
  <si>
    <t xml:space="preserve">CONSTRUCCION DE EDIFICIO "C" SERVICIOS SANITARIOS EN EST. TIPO INIFED 3 ANEXOS (ModS-D-N@s) 5.16 x 4.34 M + "R" CUBO PARA TINACOS + OBRA EXTERIOR (RED ELECTRICA + RED HIDRAULICA + RED SANITARIA + CISTERNA) </t>
  </si>
  <si>
    <t>CONSTRUCCION DE MODULO SANITARIO EST. ESPECIAL TIPO INIFED (5.16 X 4.34 NIÑAS, NIÑOS + DISCAPACITADOS) + OBRA EXTERIOR (RED ELECTRICA + RED HIDRAULICA + RED SANITARIA + CISTERNA + POZO DE BSORCION + FOSA SEPTICA)</t>
  </si>
  <si>
    <t>CONSTRUCCION DEL EDIFICIO "E" EST. REG. 753 T/C DE 2 ANEXOS (DIRECCION + BODEGA) + OBRA EXTERIOR (PLAZA Y/O ANDADORES + RED ELECTRICA + MURO DE CONTENCION)</t>
  </si>
  <si>
    <t>CONSTRUCTORA IRJAM S.A. DE C.V.</t>
  </si>
  <si>
    <t>INSTALACIONES Y CONSTRUCCIONES DE GUERRERO, S.A. DE C.V.</t>
  </si>
  <si>
    <t>CONSTRUCTORA GRUPO 7CH, S.A. DE C.V.</t>
  </si>
  <si>
    <t>DESARROLLO ARQUITECTONICO PEREZ GIL, S.A. DE C.V.</t>
  </si>
  <si>
    <t>CONSTRUCTORA E INMOBILIARIA HUIXOME, S.A. DE C.V.</t>
  </si>
  <si>
    <t>ING. ARTURO GALENA MENDOZA</t>
  </si>
  <si>
    <t xml:space="preserve">RAMO 33, FONDO DE APORTACIONES MÚLTIPLES (FAM) NIVEL BÁSICO 2022 </t>
  </si>
  <si>
    <t>FAM-BASICO/2022/020/2022/L.P</t>
  </si>
  <si>
    <t xml:space="preserve"> METAS: REHABILITACIÓN GENERAL DE EDIFICIO "A" EST. U-1C 6EE + REHABILITACIÓN GENERAL DE EDIFICIO "B" EST. U-1C 9EE + REHABILITACIÓN GENERAL DE EDIFICIO "C" EST. U-1C 9EE.</t>
  </si>
  <si>
    <t>CODEMAZATL, S.A. DE C.V</t>
  </si>
  <si>
    <t>FAM-BASICO/2022/021/2022/L.P</t>
  </si>
  <si>
    <t xml:space="preserve">METAS: CONSTRUCCIÓN DE EDIFICIO "A" DE 1 AULA DIDÁCTICAS + 3 ANEXOS (DIRC. + SERV. SANITARIOS H Y M) EN EST. 751 T/C + CONSTRUCCIÓN DE EDIFICIO "R" CUBO PARA TINACOS + CONSTRUCCIÓN DE EDIFICIO "B" 3 AULAS DIDÁCTICAS EN EST. REG. 751 T/C + OBRA EXTERIOR (RED ELÉCTRICA + RED HIDRÁULICA + RED </t>
  </si>
  <si>
    <t>GRUPO CONSTRUCTOR ASPER, S.A. DE C.V.</t>
  </si>
  <si>
    <t>OBRA EXTERIOR (RED ELECTRICA + MURETE DE ACOMETIDA ELECTRICA + BARDA DE COLINDANCIA)</t>
  </si>
  <si>
    <t>CONSTRUCTORA E INMOBILIARIA RODHEZ, S.A. DE C.V.</t>
  </si>
  <si>
    <t>RAMO 33, FONDO DE APORTACIONES MULTIPLES (FAM) NIVEL BASICO 2022</t>
  </si>
  <si>
    <t>OBRA EXTERIOR (BARDA PERIMETRAL)</t>
  </si>
  <si>
    <t>REPARACION DEL EDIFICIO “A” EST. U-2C 11EE + REPARACION DEL EDIFICIO “B” EST. U-2C 13 EE + CONSTRUCCION DE OBRA EXTERIOR (BARDA DE COLINDANCIA)</t>
  </si>
  <si>
    <t>REPARACIONES EN EDIFICIO “B” EST. U-2C 11EE + OBRA EXTERIOR (BARDA DE COLINDANCIA + MURO DE CONTENCION)</t>
  </si>
  <si>
    <t>OBRA EXTERIOR (BARANDAL EN ESCALERA (PUERTA DE ACCESO PRINCIPAL + CERCADO DE MALLA + MURO DE CONTENCION)</t>
  </si>
  <si>
    <t>REPARACIONES GENERALES DEL EDIFICIO “A” + OBRA EXTERIOR (BARDA DE COLINDANCIA)</t>
  </si>
  <si>
    <t xml:space="preserve">CONSTRUCCION DE OBRA EXTERIOR (BARDA DE COLINDANCIA) </t>
  </si>
  <si>
    <t>CONSTRUCCION DEL EDIFICIO "A" 1 AULA DIDACTICA EN EST. REG. 757 (6.00 X 6.00) T/C + OBRA EXTERIOR (BARDA DE COLINDANCIA)</t>
  </si>
  <si>
    <t>OBRA EXTERIOR ( PLAZA Y/O ANDADORES + BARDA PERIMETRAL)</t>
  </si>
  <si>
    <t>CONSTRUCCIÓN DEL EDIFICIO “A” 1 AULA DIDACTICA EN EST. REG. 757 (6.00 X 6.00) T/C</t>
  </si>
  <si>
    <t>1RA. ETAPA DE OBRA EXTERIOR (CERCADO DE MALLA T/CICLONICA)</t>
  </si>
  <si>
    <t>2DA. ETAPA DE OBR EXTERIOR (CERCADO DE MALLA T/CICLONICA)</t>
  </si>
  <si>
    <t>CONSTRUCCION DE EDIFICIO “G” MODULO SANITARIO EST. ESPECIAL TIPO INIFED (5.16 X 4.34 NIÑAS, NIÑOS + DISCAPACITADOS) + EDIFICIO “R” CUBO PARA TINACOS + OBRA EXTERIOR (RED ELECTRICA + RED HIDRAULICA + RED SANITARIA + CISTERNA + POZO DE ABSORCION + FOSA SEPTICA)</t>
  </si>
  <si>
    <t>CONSTRUCCION DE EDIFICIO "A" 2 AULAS DIDACTICAS EN EST. REG. 751 T/C + OBRA EXTERIOR (PLAZA CIVICA Y RED ELECTRICA).</t>
  </si>
  <si>
    <t xml:space="preserve">CONSTRUCCION DE 1 AULA DIDACTCA EN EST. REG. 751 T/C 6.00 X 8.00 1 EE + OBRA EXTERIOR ( PLAZA Y/O ANDADORES + RED ELECTRICA + MURETE DE ACOMETIDA ELECTRICA + CERCADO CON MALLA CICLONICA) </t>
  </si>
  <si>
    <t>CONSTRUCCION DEL EDIFICIO “A” 1 AULA DIDACTICA EN EST. REG. 757 (6.00 X 6.00) T/C + CONSTRUCCION DEL EDIFICIO “B” SERVICIOS SANITARIOS EN ESTRUCTURA ESPECIAL + OBRA EXTERIOR (PLAZA Y/O ANDADORES + RED ELECTRICA + RED HIDRAULICA + RED SANITARIA + MURETE DE ACOMETIDA ELECTRICA + CISTERNA + POZO DE ABSORCION + FOSA SEPTICA)</t>
  </si>
  <si>
    <t>OBRA EXTERIOR (CERCADO DE MALLA)</t>
  </si>
  <si>
    <t>REPARACIONES GENERALES DE LOS EDIFICIOS "D", "G" Y "B"</t>
  </si>
  <si>
    <t>REPARACIONES GENERALES DEL EDIFICIO "B"</t>
  </si>
  <si>
    <t>CONSTRUCCION DE OBRA EXTERIOR (PUERTA DE ACCESO + BARDA DE COLINDANCIA)</t>
  </si>
  <si>
    <t>CONSTRUCCION DE EDIFICIO “B” 2 AULAS DIDACTICAS EN EST. REG. 757 (6.00 x 6.00) T/C + OBRA EXTERIOR (RED ELECTRICA)</t>
  </si>
  <si>
    <t>CONSTRUCCION DE EDIFICIO “D” 1 AULA DE CÓMPUTO EN EST. REG. 751 TECHUMBRE DE CONCRETO + OBRA EXTERIOR (PLAZA Y/O ANDADORES + RED ELECTRICA + MURETE DE ACOMETIDA ELECTRICA + PLATAFORMA PARA ASTA BANDERA)</t>
  </si>
  <si>
    <t>OBRA EXTERIOR PLAZA Y/O ANDADORES (ESTACIONAMIENTO)</t>
  </si>
  <si>
    <t xml:space="preserve">CONSTRUCCION DE OBRA EXTERIOR (BARDA DE COLINDANCIA + PORTICO DE ACCESO) </t>
  </si>
  <si>
    <t>CONSTRUCCION DE EDIFICIO “A” 1 AULA DIDACTICA EST. REG. 751 T/C 1 EE + CONSTRUCCION DE EDIFICIO “B” 2 ANEXOS (Mods-N@s) 2.14 x 2.14 M + OBRA EXTERIOR (PLAZA Y ANDADORES + RED ELECTRICA + RED HIDRAULICA + RED SANITARIA + CISTERNA + POZO DE ABSORCION + FOSA SEPTICA)</t>
  </si>
  <si>
    <t>CONSTRUCCION DE EDIFICIO “A” 2 AULAS DIDACTICAS EN EST. REG. 751 T/C + CONSTRUCCION DE EDIFICIO “B” 2 ANEXOS (MODS-N-@S) 2.14 x 2.14 M + OBRA EXTERIOR (PLAZA Y/O ANDADORES + RED ELECTRICA + RED HIDRAULICA + RED SANITARIA + CISTERNA + POZO DE ABSORCION + FOSA SEPTICA)</t>
  </si>
  <si>
    <t>PINTURA EN EDIFICIO “A” + OBRA EXTERIOR (PLAZA Y/O ANDADORES + MURETE DE ACOMETIDA ELECTRICA + CANCHA DE USOS MULTIPLES + ALUMBRADO EXTERIOR + BARDA DE COLINDANCIA)</t>
  </si>
  <si>
    <t>CONSTRUCCION DE EDIFICIO “C” 3 ANEXOS (DIRECCION + SERVICIOS SANITARIOS H Y M) EN EST. 757 T/C + CONSTRUCCION DE EDIFICIO “R” CUBO PARA TINACOS + OBRA EXTERIOR (RED ELECTRICA + RED HIDRAULICA + RED SANITARIA + CISTERNA + POZO DE ABSORCION + FOSA SEPTICA + PLATAFORMA PARA ASTA BANDERA)</t>
  </si>
  <si>
    <t>CONSTRUCCION DE EDIFICIO “A” 1 AULA DIDACTICA EST. REG. 751 T/C 1 EE + OBRA EXTERIOR (PLAZA Y/O ANDADORES + RED ELECTRICA + RED SANITARIA + FOSA SEPTICA + LETRINA HECHA EN OBRA)</t>
  </si>
  <si>
    <t>CONSTRUCCION DE OBRA EXTERIOR (CONSTRUCCION DE PLAZA Y/O ANDADORES + RED ELECTRICA + MURETE DE ACOMETIDA ELECTRICA + PLATAFORMA PARA ASTA BANDERA + PUERTA DE ACCESO + BARDA DE COLINDANCIA)</t>
  </si>
  <si>
    <t>CONSTRUCCION DE 1ERA. ETAPA DEL EDIFICIO “B” EST. 717 U-2C DE 3 E.E., P.B.: 1 AULA DIDACTICA 2 EE + CUBO DE ESCALERAS + P.A.: 1 AULA DIDACTICA + CUBO DE ESCALERAS</t>
  </si>
  <si>
    <t>CONSTRUCCION DE 1 AULA DIDACTICA EN EST. REG. 751 T/C 6.00 X 8.0 1 EE + OBRA EXTERIOR (BARDA DE COLINDANCIA)</t>
  </si>
  <si>
    <t>CONSTRUCCION DE EDIFICIO “E” SERVICIOS SANITARIOS EN EST. TIPO INIFED 3 ANEXOS (ModS-D-n@s) 5.16 x 4.34 M + “R” CUBO PARA TINACOS + OBRA EXTERIOR (RED ELECTRICA + RED HIDRAULICA + RED SANITARIA)</t>
  </si>
  <si>
    <t>CONSTRUCCION DE 1 AULA DIDACTICA EN EST. REG. 751 T/C 6.00 X 8.00 1 EE + OBRA EXTERIOR (RED ELECTRICA)</t>
  </si>
  <si>
    <t>CONSTRUCCION DE OBRA EXTERIOR (BARDA DE COLINDANCIA)</t>
  </si>
  <si>
    <t>CONSTRUCCION DE EDIFICIO "A" AULA DIDACTICA EN EST. REG. 751 T/C EE + OBRA EXTERIOR (RED ELECTRICA)</t>
  </si>
  <si>
    <t>2DA. ETAPA REHABILITACION GENERAL DEL EDIFICIO “B” CAMBIO DE ESTRUCTURA U-2C A ESTRUCTURA U-1C.</t>
  </si>
  <si>
    <t>1RA. ETAPA REHABILITACION GENERAL DEL EDIFICIO “B” CAMBIO DE ESTRUCTURA U-2C A ESTRUCTURA U-1C.</t>
  </si>
  <si>
    <t>REPARACIONES GENERALES DEL EDIFICIO “D” EST. U-1C T/C (3 AULAS DIDACTICAS 2 EE) + OBRA EXTERIOR (PLAZAS Y ANDADORES + RED ELECTRICA</t>
  </si>
  <si>
    <t>AMPLIACION DE LINEA M.T. 3F-4H + CONSTRUCCION DE ACOMETIDA AEREA – SUBTERRANEA E INSTALACION DE UN TRANSFORMADOR TIPO PEDESTAL DE 150 KVA + REHABILITACION DE CIRCUITOS ALIMENTADORES B.T.</t>
  </si>
  <si>
    <t>REPARACIONES GENERALES DE LOS EDIFICIOS “D” Y “G” + OBRA EXTERIOR (INSTALACIONES DE CISTERNA)</t>
  </si>
  <si>
    <t>CONSTRUCCION DE AULA DIDACTICA EST. REG. 751 T/C 1 EE + OBRA EXTERIOR (RED ELECTRICA)</t>
  </si>
  <si>
    <t>OBRA EXTERIOR (CONSTRUCCION DE CANCHA DE USOS MULTIPLES)</t>
  </si>
  <si>
    <t xml:space="preserve">CONSTRUCCION DE OBRA EXTERIOR (TECHADO DE CANCHA DE USOS MULTIPLES A 4 AGUAS DE 16.20 X 28.20 MTRS.) </t>
  </si>
  <si>
    <t>CONSTRUCCION DE EDIFICIO "B" AULA DIDACTICA EST. REG. 751 T/C 1 EE + OBRA EXTERIOR (RED ELECTRICA)</t>
  </si>
  <si>
    <t>CONSTRUCCION DE EDIFICIO “I” COMEDOR COMUNITARIO DE 17 X 15 MTS. + OBRA EXTERIOR (PLAZA Y/O ANDADORES + RED ELECTRICA)</t>
  </si>
  <si>
    <t>CONSTRUCCION DE EDIFICIO “C” 1 AULA DIDACTICA + 2 ANEXOS (SERVICIOS SANITARIOS NIÑAS Y NIÑOS) EN EST. 757 T/C + EDIFICIO “R” CUBO PARA TINACOS + OBRA EXTERIOR (PLAZA Y/O ANDADORES + RED ELECTRICA + RED HIDRAULICA + RED SANITARIA + CISTERNA)</t>
  </si>
  <si>
    <t xml:space="preserve">CONSTRUCCION DE EDIFICIO "A" DE 1 AULA DIDACTICA + OBRA EXTERIOR (PLAZA Y/O ANDADORES + RED ELECTRICA + MURETE DE ACOMETIDA ELECTRICA) </t>
  </si>
  <si>
    <t>CONSTRUCCION DE EDIFICIO “B” 2 ANEXOS (SERVICIOS SANITARIOS H Y M) EN EST. ESPECIAL 6.50 X 8 MTS T/C + “R” CUBO PARA TINACOS + OBRA EXTERIOR (RED ELECTRICA + RED HIDRAULICA + RED SANITARIA)</t>
  </si>
  <si>
    <t>CONSTRUCCION DE OBRA EXTERIOR (COMEDOR COMUNITARIO DE 4.00 X 24.00 MTS.)</t>
  </si>
  <si>
    <t>REHABILITACION GENERAL DEL EDIFICIO “C” ESTRUCTURA ATIPICA + OBRA EXTERIOR (RED ELECTRICA + RED HIDRAULICA + RED SANITARIA + POZO DE ABSORCION + FOSA SEPTICA + CERCADO DE MALLA TIPO CICLONICA)</t>
  </si>
  <si>
    <t>CONSTRUCCION DE EDIFICIO “B” 1 AULA DIDACTICA EST. REG. 751 T/C 1 EE + OBRA EXTERIOR (PLAZA Y/O ANDADORES + RED ELECTRICA)</t>
  </si>
  <si>
    <t>CONSTRUCCION DE 1 AULA DIDACTICA EST. REG. 751 T/C + OBRA EXTERIOR (PLAZAS Y ANDADORES + RED ELECTRICA + PORTICO DE ACCESO)</t>
  </si>
  <si>
    <t>REHABILITACION DE EDIFICIO "C" + OBRA EXTERIOR (PLAZA Y/O ANDADORES + RED ELECTRICA)</t>
  </si>
  <si>
    <t>REPARACIONES GENERALES DEL EDIFICIO "A" ATIPICO DE 7 EE, SIN TERMINAR TIPO U-2C, P.B.: 3 AULAS DIDACTICAS DE 2 EE C/U + CUBO DE ESCALERAS.</t>
  </si>
  <si>
    <t>CONSTRUCCION DE OBRA EXTERIOR (BARDA PERIMETRAL)</t>
  </si>
  <si>
    <t>REHABILITACIÓN GENERAL DEL EDIFICIO “D” SERVICIOS SANITARIOS EN EST. ROYALD BUILDING + SUSTITUCIÓN DE SISTEMAS DE AIRES ACONDICIONADOS Y FALSO PLAFON EN EDIF. “B”, “C”, “D”, “E” Y “F” + OBRA EXTERIOR (RED ELECTRICA + RED HIDRAULICA)</t>
  </si>
  <si>
    <t>REHABILITACIÓN GENERAL DEL EDIFICIO “C” EST. U-1C 10 EE 5 AULAS DIDÁCTICAS + IMPERMEABILIZACIÓN DEL EDIFICIO “D” U-1C 2 AULAS DIDACTICAS</t>
  </si>
  <si>
    <t>CONSTRUCCION DE 1 AULA DIDACTICA EN EST. REG. 751 T/C 6.00 x 8.00 1 EE + REPARACIONES DE MODULO SANITARIO EDIF. “B” + REPARACIONES DE MODULO SANITARIO EDIF. “J”</t>
  </si>
  <si>
    <t>CONSTRUCCIÓN DE EDIFICIO “A” (2 AULAS DIDACTICAS EST. REG. 751 T/C 2EE + OBRA EXTERIOR (PLAZA Y/O ANDADORES + RED ELÉCTRICA + MURETE DE ACOMETIDA ELÉCTRICA)</t>
  </si>
  <si>
    <t>CONSTRUCCIÓN DE EDIFICIO “D” 2 ANEXOS (SERVICIOS SANITARIOS  H Y M) EN  EST. ESPECIAL 6.50 X 8.00 MTS. T/C + “R” CUBO PARA TINACOS + OBRA EXTERIOR (PLAZA Y/O ANDADORES + RED ELÉCTRICA + RED HIDRAULICA + RED SANITARIA + MURETE DE ACOMETIDA ELÉCTRICA + CISTERNA)</t>
  </si>
  <si>
    <t>CONSTRUCCIÓN DE EDIFICIO “A” 3 ANEXOS (DIRECCIÓN Y SERVICIOS SANITARIOS H Y M) EN ESTRUCTURA REGIONAL 751 T/C.</t>
  </si>
  <si>
    <t>CONSTRUCCIÓN DE EDIFICIO “E” SERVICIOS SANITARIOS (DOS ANEXOS) + EDIFICIO “R”  CUBO PARA TINACOS + OBRA EXTERIOR (PLAZA Y/O ANDADORES + CISTERNA + POZO DE ABSORCIÓN + FOSA SÉPTICA)</t>
  </si>
  <si>
    <t>CONSTRUCCIÓN DE EDIFICIO "A"; 3 ANEXOS (DIRECCIÓN Y SERVICIOS SANITARIOS HOMBRES Y MUJERES) EN EST. REG. 751 T/C + "R" CUBO PARA TINACOS + OBRA EXTERIOR (PLAZA Y/O ANDADORES + RED ELÉCTRICA + RED HIDRÁULICA + RED SANITARIA + CISTERNA + POZO DE ABSORCIÓN + FOSA SEPTICA)</t>
  </si>
  <si>
    <t>REHABILITACIÓN GENERAL DE EDIFICIO "A" EST. REG. 751 2 EE (1 AULA DIDÁCTICA + 3 ANEXOS DIRECCIÓN Y SERVICIOS SANITARIOS) + REHABILITACIÓN GENERAL DE EDIFICIO "B" EST. REG. 751 3 EE (3 AULAS DIDÁCTICAS)</t>
  </si>
  <si>
    <t>CONSTRUCCION DE OBRA EXTERIOR (CANCHA DE USOS MULTIPLES + BARDA DE COLINDANCIA)</t>
  </si>
  <si>
    <t>CONSTRUCCION DE EDIFICIO "C"; 1 AULA DIDACTICA EN EST. REG. 751 T/C 1 EE + OBRA EXTERIOR (PLAZA Y/O ANDADORES + RED ELECTRICA)</t>
  </si>
  <si>
    <t>OBRA EXTERIOR (PUERTA DE ACCESO + BARDA DE COLINDANCIA)</t>
  </si>
  <si>
    <t>OBRA EXTERIOR (BARDA DE COLINDANCIA)</t>
  </si>
  <si>
    <t xml:space="preserve">CONSTRUCCIÓN DE EDIFICIO "A" DE 1 AULA DIDÁCTICA EST. REG. 751 T/C + CONSTRUCCIÓN DE LA 1RA ETAPA DEL EDIFICIO "B" MODULO SANITARIO TIPO INIFED (NIÑOS, NIÑAS + DISCAPACITADOS) </t>
  </si>
  <si>
    <t>CONSTRUCCION DE MODULO SANITARIO EDIFICIO "C", EST. ESPECIAL TIPO INIFED (5.16 X 4.34 NIÑAS, NIÑOS + DISCAPACITADOS) + CONSTRUCCIÓN DE EDIFICIO "R" CUBO PARA TINACOS + OBRA EXTERIOR ( RED ELÉCTRICA + RED HIDRÁULICA + RED SANITARIA + CISTERNA +POZO DE ABSORCIÓN + FOSA SÉPTICA)</t>
  </si>
  <si>
    <t>CONSTRUCCIÓN DE OBRA EXTERIOR (BARDA DE COLINDANCIA)</t>
  </si>
  <si>
    <t>OBRA EXTERIOR (CERCADO DE MALLA + BARDA DE COLINDANCIA)</t>
  </si>
  <si>
    <t>TERMINACION DE LA CONSTRUCCION DE EDIFICIO “B” MODULO SANITARIO TIPO INIFED (NIÑOS, NIÑAS + DISCAPACITADOS) + CONSTRUCCION DE EDIFICIO “R” CUBO PARA TINACOS + OBRA EXTERIOR (RED ELECTRICA + RED HIDRAULICA + RED SANITARIA + MURETE DE ACOMETIDA ELECTRICA + CISTERNA + MURO DE CONTENCION)</t>
  </si>
  <si>
    <t>CONSTRUCCION DE EDIFICIO “B” 1 AULA DIDACTICA EN EST. REG. 751 T/C 6.00 X 8.00 MTS. 1 EE + OBRA EXTERIOR (RED ELECTRICA)</t>
  </si>
  <si>
    <t>CONSTRUCCION DE OBRA EXTERIOR (MURO DE CONTENCION)</t>
  </si>
  <si>
    <t>REPARACIONES DE LOS EDIFICIOS "A", "B" y "C" EST. REG. 751 T/C</t>
  </si>
  <si>
    <t>CONSTRUCCIÓN DE EDIFICIO “C” 2 AULAS DIDÁCTICAS EN EST. REG. 751 T/C + OBRA EXTERIOR (PLAZA Y/O ANDADORES + RED ELÉCTRICA</t>
  </si>
  <si>
    <t>REPARACIONES EN EL EDIFICIO "A" EST. U-2C 11 E.E. + REPARACIONES EN EL EDIF. "B" EST. U-2C 13 E.E. + REPARACIÓN EN EL EDIFICIO "C" EST. REG. 751 T/C</t>
  </si>
  <si>
    <t>CONSTRUCCIÓN DE EDIFICIO "C" EST. REG. 753 T/C 6.00 X5.30 + CONSTRUCCIÓN DEL MODULO SANITARIO EDIFICIO "D" EST. ESPECIAL TIPO INIFED (5.16 X 4.34 NIÑAS, NIÑOS + DISCAPACITADOS) + CONSTRUCCIÓN DE EDIFICIO "R" CUBO PARA TINACOS + OBRA EXTERIOR (RED ELÉCTRICA + RED HIDRÁULICA + RED SANITARIA + CISTERNA).</t>
  </si>
  <si>
    <t>REPARACIONES GENERALES DEL EDIFICIO "B" 4 AULAS DIDACTICAS EN EST. REG. TIPO "C" T/C + OBRA EXTERIOR (MURO DE CONTENCIÓN)</t>
  </si>
  <si>
    <t>REPARACIONES GENERALES DEL EDIFICIO "C" (BAÑOS DOS ANEXOS) + OBRA EXTERIOR (CERCADO DE MALLA + MURO DE CONTENCIÓN + PORTICO DE ACCESO (REPARACIONES))</t>
  </si>
  <si>
    <t>CANALIZACIONES PLUVIALES EN FACHADA POSTERIOR Y LATERAL IZQUIERDA CENTRO DE INFORMACIÓN, CANAL PLUVIAL EN FACHADA LATERAL IZQUIERDA EDIFICIO "E", CANAL PLUVIALEN LATERAL DERECHA DE LA CANCHA TECHADA.</t>
  </si>
  <si>
    <t>REHABILITACIÓN GENERAL DE EDIF. "D" EST. REG. 751 4 EE. (3 AULAS DIDÁCTICAS + 2 ANEXOS SERVICIOS SANITARIOS) + REHABILITACIÓN GENERAL DEL EDIF.  "E" EST. REG. 751 4 EE. ( 4 AULAS DIDÁCTICAS)</t>
  </si>
  <si>
    <t>CONSTRUCCION DE MODULO SANITARIO EDIF. “C” EST. ESPECIAL TIPO INIFED (5.16 X 4.34 NIÑAS, NIÑOS + DISCAPACITADOS) + CONSTRUCCION DE EDIFICIO “R” CUBO PARA TINACOS + OBRA EXTERIOR (PLAZA Y/O ANDADORES + RED ELECTRICA + RED HIDRAULICA + RED SANITARIA + CISTERNA + POZO DE ABSORCION + FOSA SEPTICA) (SEDE EL RINCON)</t>
  </si>
  <si>
    <t>OBRA EXTERIOR (CERCADO DE MALLA CICLONICA)</t>
  </si>
  <si>
    <t>LA OBRA QUEDA CANCELADA</t>
  </si>
  <si>
    <t>REPARACIONES DE LOS EDIFICIOS "A", "B" y "C" + OBRA EXTERIOR (BARDA PERIMETRAL + POZO DE AGUA) (CHILAPA)</t>
  </si>
  <si>
    <t>REPARACIONES DE EDIF. "A" (IMPERMEABILIZACIÓN)</t>
  </si>
  <si>
    <t>CONSTRUCCIÓN DE OBRA EXTERIOR (BARDA DE COLINDANCIA) (UNIDAD 123)</t>
  </si>
  <si>
    <t>CONSTRUCCION DE EDIFICIO "A" 1 AULA DIDACTICA EN EST. REG. 751 T/C + CONSTRUCCION DE EDIFICIO "B" 2 ANEXOS (ModS-N@s) 2.14 x 2.14 M (TIPO INIFED) + OBRA EXTERIOR (RED HIDRAULICA + RED SANITARIA + CISTERNA + POZO DE ABSORCION + FOSA SEPTICA)</t>
  </si>
  <si>
    <t>REPARACIONES GENERALES EN EDIFICIO “A” 3 AULAS DIDACTICAS + 3 ANEXOS (DIRECCION + SERVICIOS SANITARIOS H Y M) EN EST. 751 T/C + OBRA EXTERIOR (PLAZA Y/O ANDADORES + RED ELECTRICA + RED HIDRAULICA + MURETE DE ACOMETIDA ELECTRICA + CISTERNA + POZO DE ABSORCION + FOSA SEPTICA</t>
  </si>
  <si>
    <t>CONSTRUCCION DE OBRA EXTERIOR (PLAZA Y/O ANDADORES + BARDA DE COLINDANCIA (CRUZ GRANDE)</t>
  </si>
  <si>
    <t>REACONDICIONAMIENTO DE ACOMETIDA AEREA TRIFASICA PARA CONTINUAR DANDO SERVICIO DE ENERGIA ELECTRICA</t>
  </si>
  <si>
    <t>REPARACIONES GENERALES AL EDIF. "C" SERVICIOS SANITARIOS EN EST. REG. 751 T/C + OBRA EXTERIOR (PLAZA Y/O ANDADORES) (AYUTLA DE LOS LIBRES)</t>
  </si>
  <si>
    <t>OBRA EXTERIOR (PORTICO DE ACCESO + BARDA DE COLINDANCIA) (OMETEPEC)</t>
  </si>
  <si>
    <t xml:space="preserve">REPARACION DE LOS EDIFICIOS "A" Y "B" </t>
  </si>
  <si>
    <t>REPARACIONES EN EDIFICIO “B” (IMPERMEABILIZACION)</t>
  </si>
  <si>
    <t>CONSTRUCCIÓN DE LA PRIMERA ETAPA DEL EDIFICIO “B” EST. 717 U-2C DE 3EE P.B.: 1 AULA DIDACTICA 2 EE + CUBO DE ESCALERAS + P.A.: 1 AULA DIDACTICA 2 EE + CUBO DE ESCALERAS</t>
  </si>
  <si>
    <t>CONSTRUCCIÓN DE OBRA EXTERIOR (PLAZA Y/O ANDADORES + CANCHA DE USOS MULTIPLES)</t>
  </si>
  <si>
    <t>CONSTRUCCION DE OBRA EXTRERIOR (BARDA DE COLINDANCIA)</t>
  </si>
  <si>
    <t>REPARACION GENERAL DEL EDIFICIO "B" EST. U-1C (TERCERA ETAPA)</t>
  </si>
  <si>
    <t>REHABILITACION DE EDIFICIO “A” EST. 751 T/C QUE CONTIENE 1 AULA DIDACTICA + 3 ANEXOS (DIRECCION + SERVICIOS SANITARIOS H Y M) + “R” CUBO PARA TINACOS + OBRA EXTERIOR (PLAZA Y/O ANDADORES + RED ELECTRICA + RED HIDRAULICA + RED SANITARIA + CISTERNA)</t>
  </si>
  <si>
    <t>REPARACIONES GENERALES DE LOS EDIF. "A", "B", "C" Y "D" (IMPERMEABILIZACION) + OBRA EXTERIOR (BARDA DE COLINDANCIA)</t>
  </si>
  <si>
    <t>DEMOLICION DE EDIFICIO "F" (500) EN EST. U-2C</t>
  </si>
  <si>
    <t>MEJORAMIENTO DE LA INFRAESTRUCTURA EDUCATIVA (REPARACIONES GENERALES DE LOS EDIFICIOS "A" Y "B" IMPERMEABILIZACION PINTURA EN GENERAL Y SERVICIOS SANITARIOS)</t>
  </si>
  <si>
    <t>PRIMERA ETAPA DE OBRA EXTERIOR (CONSTRUCCION DE CANCHA DE USOS MULTIPLES)</t>
  </si>
  <si>
    <t>SEGUNDA ETAPA DE OBRA EXTERIOR (CONSTRUCCION DE CANCHA DE USOS MULTIPLES)</t>
  </si>
  <si>
    <t>REHABILITACION GENERAL DEL EDIF. "A" 2 EE (2 AULAS DIDACTICAS) + CONSTRUCCION DE MODULO SANITARIO EDIF. "C" EST. ESPECIAL TIPO INIFED (5.16 X 4.34 NIÑAS, NIÑOS + DISCAPACITADOS) + CONSTRUCCION DE EDIFICIO "R" CUBO PARA TINACOS + OBRA EXTERIOR (RED ELECTRICA + RED HIDRAULICA + RED SANITARIA + CISTERNA)</t>
  </si>
  <si>
    <t>REHABILITACION DE AULAS DIDACTICAS, DIRECCION, SERVICIOS SANITARIOS, CONSTRUCCION DE BARDA PERIMETRAL (REPARACIONES EN EDIFICIO “A” EST. REG. 751 T/C (2 AULAS DIDACTICAS + 3 ANEXOS DIRECCION Y SERVICIOS SANITARIOS H Y M) + REPARACIONES GENERALES EN EDIFICIO “B” EST. A84 T/C (2 AULAS DIDACTICAS) + CONSTRUCCION DE OBRA EXTERIOR (PLAZAS Y ANDADORES + FOSA SEPTICA + BARDA DE COLINDANCIA))</t>
  </si>
  <si>
    <t>TERMINACION DE REPARACIONES GENERALES DEL EDIFICIO “B” EST. TIPO U-2C P.A.: 12 AULAS DIDACTICAS, P.B.: 6 AULAS DIDACTICAS + ADMINISTRACCION + 1 LABORATORIO + 1 TALLER + BODEGA</t>
  </si>
  <si>
    <t>REPARACIONES GENERALES DEL EDIFICIO “B” EST. TIPO U-2C P.A.: 12 AULAS DIDACTICAS, P.B.: 6 AULAS DIDACTICAS + ADMINISTRACCION + 1 LABORATORIO + 1 TALLER + BODEGA</t>
  </si>
  <si>
    <t>CONSTRUCCION DE EDIF. “A” 2 AULAS DIDACTICAS EN EST. REG. 757 T/C + CONSTRUCCION DE EDIF. “B” 2 ANEXOS (MODS-N@S) 2.14 X 2.14 + OBRA EXTERIOR (RED ELECTRICA + RED HIDRAULICA + RED SANITARIA + MURETE DE ACOMETIDA ELECTRICA + CISTERNA + POZO DE ABSORCION + FOSA SEPTICA)</t>
  </si>
  <si>
    <t>OBRA EXTERIOR (MALLA CICLONICA + BARDA DE COLINDANCIA)</t>
  </si>
  <si>
    <t>CONSTRUCCION DE OBRA EXTERIOR (MURO DE CONTENCION) PRIMERA ETAPA.</t>
  </si>
  <si>
    <t xml:space="preserve">CONSTRUCCION DE OBRA EXTERIOR (PORTICO DE ACCESO + BARDA DE COLINDANCIA + MURO DE CONTENCION) </t>
  </si>
  <si>
    <t>REHABILITACION DE ALUMBRADO EN SALONES Y AREAS COMUNES + REPARACION DE SALIDAS ELECTRICAS EN CONTACTOS</t>
  </si>
  <si>
    <t>CONSTRUCCION DE EDIFICIO “A” 3 AULAS DIDACTICAS EN EST. REG. 751 T/C + OBRA EXTERIOR (RED ELECTRICA)</t>
  </si>
  <si>
    <t>IMPERMEABILIZACION Y REPARACIONES GENERALES DEL EDIFICIO “A”</t>
  </si>
  <si>
    <t>OBRA EXTERIOR (PORTICO DE ACCESO + MURO DE CONTENCION)</t>
  </si>
  <si>
    <t>IMPERMEABILIZACION DEL EDIFICIO "A"</t>
  </si>
  <si>
    <t>OBRA EXTERIOR (CISTERNA + FOSA SEPTICA + REHABILITACION DE TECHADO DE CANCHA + BARDA DE COLINDANCIA</t>
  </si>
  <si>
    <t>OBRA EXTERIOR (PLAZA Y/O ANDADORES + BARDA DE COLINDANCIA)</t>
  </si>
  <si>
    <t>CONSTRUCCION DE OBRA EXTERIOR  (BARDA DE COLINDANCIA)</t>
  </si>
  <si>
    <t>SUSTITUCION DE IMPERMEABILIZANTE EN EDIFICIO “B” Y “C” + CONSTRUCCION DE OBRA EXTERIOR (BARDA DE COLINDANCIA)</t>
  </si>
  <si>
    <t>REHABILITACION DEL EDIFICIO “A” SERVICIOS SANITARIOS + OBRA EXTERIOR (BARDA PERIMETRAL + PATIO DE JUEGOS)</t>
  </si>
  <si>
    <t>CONSTRUCCION DE EDIFICIO “A” 1 AULA DIDACTICA EN EST. REG. 751 T/C + OBRA EXTERIOR (RED ELECTRICA + MURETE DE ACOMETIDA ELECTRICA)</t>
  </si>
  <si>
    <t>EQUIPAMIENTO DE EQUIPO "C" (AIRES ACONDICIONADOS)</t>
  </si>
  <si>
    <t>OBRA EXTERIOR (DESMANTELAMIENTO, REHABILITACION Y CAMBIO DE SUBESTACION TIPO PEDESTAL DE 150 KVA PARTICULAR)</t>
  </si>
  <si>
    <t>OBRA EXTERIOR (PLAZAS Y ANDADORES)</t>
  </si>
  <si>
    <t>CONSTRUCCION DEL EDIFICIO “F” 2 AULAS DIDACTICAS EN EST. REG. 751 T/C + OBRA EXTERIOR (PLAZA Y/O ANDADORES + RED ELECTRICA</t>
  </si>
  <si>
    <t>OBRA EXTERIOR (MURO DE CONTENCION) 2DA. ETAPA</t>
  </si>
  <si>
    <t>ADOSAMIENTO DE EDIFICIO “A” 3 AULAS DIDACTICAS EN EST. REG. 751 T/C + OBRA EXTERIOR (RED ELECTRICA + DESAGÜE PLUVIAL)</t>
  </si>
  <si>
    <t>OBRA EXTERIOR (PLAZA Y/O ANDADORES + ESTACIONAMIENTO)</t>
  </si>
  <si>
    <t>CONSTRUCCIÓN DE EDIFICIO “D” 1 AULA DIDACTICA EN EST. REG. 751 T/C 6.00 X 8.00 MTS. 1 EE + OBRA EXTERIOR (PLAZA Y/O ANDADORES + RED ELECTRICA + MURETE DE ACOMETIDA ELECTRICA + PLATAFORMA PARA ASTA BANDERA)</t>
  </si>
  <si>
    <t>REPARACIONES GENERALES (DEMOLICIÓN DE EDIFICIO “A” Y “B” EN EST. U2-C)</t>
  </si>
  <si>
    <t>CONSTRUCCION DE 1 AULA DIDACTICA (CONSTRUCCION DEL EDIFICIO “A” 1 AULA DIDACTICA EST. REG. 751 T/C + OBRA EXTERIOR (RED ELECTRICA))</t>
  </si>
  <si>
    <t>CONSTRUCCION DE 1 AULA DIDACTICA (CONSTRUCCION DE EDIFICIO “A” 1 AULA DIDACTICA EST. REG. 751 T/C + OBRA EXTERIOR (RED ELECTRICA)</t>
  </si>
  <si>
    <t>CONSTRUCCIÓN DE EDIFICIO “D” 2 ANEXOS (SERV. SANIT. H Y M) EN EST. 6.00 X 8.00 MTRS. T/C + “R” CUBO PARA TINACOS + OBRA EXTERIOR (RED ELÉCTRICA + RED HIDRÁULICA + RED SANITARIA + CISTERNA)</t>
  </si>
  <si>
    <t>MANTENIMIENTO DE INFRAESTRUCTURA FÍSICA EDUCATIVA (MEJORAMIENTO DE EDIFICIO "L" (1,100) EN ESTRUCTURA ESPECIAL).</t>
  </si>
  <si>
    <t>IMPERMEABILIZACION + BARDA (CD. ALTAMIRANO) (IMPERMEABILIZACION DEL EDIFICIO “A” + OBRA EXTERIOR (BARDA DE COLINDANCIA))</t>
  </si>
  <si>
    <t>MEJORAMIENTO DE INFRAESTRUCTURA FISICA EDUCATIVA (CONSTRUCCION DE OBRA EXTERIOR (BARDA DE COLINDANCIA))</t>
  </si>
  <si>
    <t>CONSTRUCCIÓN DE BARDA 1 AULA DIDACTICA (CONSTRUCCION DE EDIFICIO “A” 1 AULA DIDACTICA EN EST. REG. 751 T/C 6.00 X 8.00 MTS. + OBRA EXTERIOR (RED ELÉCTRICA))</t>
  </si>
  <si>
    <t xml:space="preserve">CONSTRUCCIÓN DE BARDA PERIMETRAL (OBRA EXTERIOR (CONSTRUCCION DE MURO DE CONTENCION)) </t>
  </si>
  <si>
    <t>REPARACIONES GENERALES (REPARACIONES GENERALES EN EDIFICIO "E")</t>
  </si>
  <si>
    <t>REPARACIONES GENERALES (REPARACIONES GENERALES EN EDIFICIO "A")</t>
  </si>
  <si>
    <t>CONSTRUCCIÓN DE 3 AULAS DIDÁCTICAS (CONSTRUCCIÓN DE EDIFICIO “A” 3 AULAS DIDÁCTICAS EN EST. REG. 751 T/C + OBRA EXTERIOR (PLAZA Y/O ANDADORES + RED ELÉCTRICA))</t>
  </si>
  <si>
    <t>BARDA PERIMETRAL (CONSTRUCCION DE OBRA EXTERIOR (BARDA DE COLINDANCIA))</t>
  </si>
  <si>
    <t>CONSTRUCCIÓN DE 1 AULA DIDÁCTICA + SERVICIOS SANITARIOS (CONSTRUCCION DE EDIFICIO "C" 1 AULA DIDACTICA + 2 ANEXOS (SERV. SANIT. NIÑAS Y NIÑOS) EN EST. REG. 757 T/C + "R" CUBO PARA TINACOS + OBRA EXTERIOR (RED ELECTRICA + RED HIDRAULICA + RED SANITARIA + CISTERNA)</t>
  </si>
  <si>
    <t>REPARACIONES GENERALES (REHABILITACION GENERAL DEL EDIFICIO "B" )</t>
  </si>
  <si>
    <t>CONSTRUCCION DE 3 AULAS DIDACTICAS (CONSTRUCCION DE EDIFICIO "A" 3 AULAS DIDACTICAS EN EST. REG. 751 T/C + OBRA EXTERIOR (PLAZA Y/O ANDADORES + RED ELECTRICA))</t>
  </si>
  <si>
    <t>CONSTRUCCIÓN DE 1 AULA DIDÁCTICA (CONSTRUCCIÓN DE EDIFICIO “A” DE 1 AULA DIDÁCTICA + OBRA EXTERIOR (RED ELÉCTRICA))</t>
  </si>
  <si>
    <t>CONSTRUCCIÓN DE 2 AULAS DIDÁCTICAS (CONSTRUCCIÓN DE EDIFICIO “A” 2 AULAS DIDÁCTICAS EN EST. REG. 751 T/C + OBRA EXTERIOR (PLAZA Y ANDADORES + RED ELÉCTRICA))</t>
  </si>
  <si>
    <t>CONSTRUCCIÓN DE 2 AULAS DIDÁCTICAS DE 6.00 X 6.00 MTS. (CONSTRUCCIÓN DE EDIFICIO “A” 2 AULA DIDÁCTICAS EN EST. REG. 757 T/C + OBRA EXTERIOR (RED ELÉCTRICA + MURETE DE ACOMETIDA ELÉCTRICA + BARDA DE COLINDANCIA))</t>
  </si>
  <si>
    <t>BARDA PERIMETRAL (CONSTRUCCIÓN DE OBRA EXTERIOR (BARDA PERIMETRAL))</t>
  </si>
  <si>
    <t xml:space="preserve">CONSTRUCCIÓN DE 1 AULA DIDÁCTICA (CONSTRUCCIÓN DE EDIFICIO “A” DE 1 AULA DIDÁCTICA + OBRA EXTERIOR (RED ELÉCTRICA)), </t>
  </si>
  <si>
    <t>REPARACIONES GENERALES + CONSTRUCCIÓN DE MODULO SANITARIO TIPO INIFED (CONSTRUCCION DEL EDIFICIO "E" SERV. SANITARIO (DOS ANEXOS) + EDIFICIO "R" CUBO PARA TINACOS + OBRA EXTERIOR (PLAZA Y/O ANDADORES + CISTERNA + POZO DE ABSORCION + FOSA SEPTICA)</t>
  </si>
  <si>
    <t>REPARACIONES GENERALES EN SANITARIOS (REHABILITACION GENERAL DE EDIF. "B" + OBRA EXTERIOR (RED HIDRAULICA + RED SANITARIA + CISTERNA + POZO DE ABSORCION + FOSA SEPTICA)</t>
  </si>
  <si>
    <t>CONSTRUCCIÓN DE CANCHA TECHADA (OBRA EXTERIOR (CONSTRUCCIÓN DE TECHADO ESCOLAR))</t>
  </si>
  <si>
    <t>CONSTRUCCIÓN DE 1 AULA DIDÁCTICA (CONSTRUCCIÓN DE EDIFICIO “A” 1 AULA DIDÁCTICA + OBRA EXTERIOR (RED ELÉCTRICA))</t>
  </si>
  <si>
    <t>REPARACIONES GENERALES (REHABILITACION GENERAL DEL EDIF. "B")</t>
  </si>
  <si>
    <t>BARDA PERIMETRAL (CONSTRUCCIÓN DE OBRA EXTERIOR (BARDA DE COLINDANCIA)</t>
  </si>
  <si>
    <t>CONSTRUCCIÓN DE 1 AULA DIDÁCTICA + OBRA EXTERIOR (BARDA PERIMETRAL) (CONSTRUCCIÓN DE EDIFICIO “H” 1 AULA DIDÁCTICA EN EST. REG. 751 T/C 1 E.E. + OBRA EXTERIOR (RED ELÉCTRICA))</t>
  </si>
  <si>
    <t>BARDA PERIMETRAL (CONSTRUCCIÓN DE OBRA EXTERIOR (BARDA DE COLINDANCIA))</t>
  </si>
  <si>
    <t>CONSTRUCCIÓN DE 1 AULA (CONSTRUCCIÓN DE EDIFICIO “A” DE 1 AULA DIDÁCTICA + OBRA EXTERIOR (RED ELÉCTRICA))</t>
  </si>
  <si>
    <t>BARDA PERIMETRAL (CONSTRUCCIÓN DE OBRA EXTERIOR (MURO DE CONTENCIÓN))</t>
  </si>
  <si>
    <t>REPARACIONES DE SERVICIOS SANITARIOS (REHABILITACIÓN GENERAL DE EDIFICIO “D” SERVICIOS SANITARIOS + OBRA EXTERIOR (RED HIDRAULICA + RED SANITARIA + CISTERNA + POZO DE ABSORCIÓN + FOSA SEPTICA)</t>
  </si>
  <si>
    <t>CONSTRUCCIÓN DE AULA DE MEDIOS (CONSTRUCCIÓN DEL EDIFICIO “A”; 1 AULA DE MEDIOS EN EST. REG. MIXTA 751 T/C + OBRA EXTERIOR (RED ELÉCTRICA))</t>
  </si>
  <si>
    <t>REPARACIONES GENERALES (REPARACIONES GENERALES DE 2 AULAS ATIPICAS + OBRA EXTERIOR (BARDA PERIMETRAL))</t>
  </si>
  <si>
    <t>REPARACIONES GENERALES</t>
  </si>
  <si>
    <t>CONSTRUCCIÓN DE TECHADO EN CANCHA DE USOS MÚLTIPLES (OBRA EXTERIOR (CONSTRUCCIÓN DE TECHADO ESCOLAR))</t>
  </si>
  <si>
    <t>REPARACIONES GENERALES (REPARACIONES GENERALES EN EDIFICIO "B" EST. U-2C 11 EE + OBRA EXTERIOR (BARDA DE COLINDANCIA)</t>
  </si>
  <si>
    <t>DEMOLICION DE AULAS (DEMOLICION DE EDIFICIO "G" EN EST. U-1C + OBRA EXTERIOR (BARDA PERIMETRAL)</t>
  </si>
  <si>
    <t>CONSTRUCCIÓN DE MODULO SANITARIO (CONSTRUCCIÓN DE EDIFICIO “E” SERVICIOS SANITARIOS EN EST. TIPO INIFED 3 ANEXOS (ModS-D-n@s) 5.16 X 4.34 M.))</t>
  </si>
  <si>
    <t>REPARACIONES GENERALES (REHABILITACION GENERAL DEL EDIFICIO "D" EST. U-1C 8 EE)</t>
  </si>
  <si>
    <t>CONSTRUCCIÓN DE 2 AULAS DIDÁCTICAS (CONSTRUCCIÓN DE EDIFICIO “B” 2 AULAS DIDACTICAS EN EST. REG. 751 T/C + OBRA EXTERIOR (PLAZA Y ANDADORES + RED ELÉCTRICA))</t>
  </si>
  <si>
    <t>REPARACIONES GENERALES (REHABILITACIÓN GENERAL DE EDIFICIO “B” EST. REG. A-70, 2 AULAS DIDÁCTICAS DE 2 EE DE 3.05 X 8.0 MTS. C/U)</t>
  </si>
  <si>
    <t>CONSTRUCCION DE ESTACIONAMIENTO COLINDANTE CON EL BOULEVARD IXTAPA-ZIHUATENEJO Y CASETA DE VIGILANCIA EN: INSTITUTO TECNOLOGICO DE LA COSTA GRANDE (CONSTRUCCION DE OBRA EXTERIOR (PLAZA Y/O ANDADORES))</t>
  </si>
  <si>
    <t>CONSTRUCCIÓN DE UN AULA DIDÁCTICA (CONSTRUCCIÓN DE EDIFICIO “A” 1 AULA DIDÁCTICA EN EST. REG. 751 T/C + OBRA EXTERIOR (PLAZA Y/O ANDADORES + RED ELÉCTRICA + MURETE DE ACOMETIDA ELÉCTRICA</t>
  </si>
  <si>
    <t>CONSTRUCCIÓN DE 1 AULA DIDÁCTICA + REPARACIONES GENERALES DE SERVICIOS SANITARIOS (CONSTRUCCIÓN DE EDIFICIO “A” DE 1 AULA DIDÁCTICA + REPARACIONES GENERALES DE MODULO SANITARIO EDIFICIO “C” + OBRA EXTERIOR (RED ELÉCTRICA + RED SANITARIA)</t>
  </si>
  <si>
    <t>CONSTRUCCION DE BARDA PERIMETRAL Y REHABILITACION DEL AREA DE CONTROL ESCOLAR (CONSTRUCCION DE OBRA EXTERIOR (BARDA DE COLINDANCIA))</t>
  </si>
  <si>
    <t>IMPERMEABILIZACION + BARDA (REHABILITACION GENERAL DE EDIFICIO “E” 4 AULAS DIDACTICAS)</t>
  </si>
  <si>
    <t>REPARACION DE TECHO DE AULA (REPARACIONES DEL EDIFICIO "A")</t>
  </si>
  <si>
    <t>CONSTRUCCION DE BARDA (CONSTRUCCION DE OBRA EXTERIOR (BARDA DE COLINDANCIA)</t>
  </si>
  <si>
    <t>CONSTRUCCIONES Y URBANIZACION MAJO, S.A. DE C.V.</t>
  </si>
  <si>
    <t>CABAL CONSTRUCTORA, S.A. DE C.V.</t>
  </si>
  <si>
    <t>ORVAL CONSTRUCCIONES, S.A. DE C.V.</t>
  </si>
  <si>
    <t>G. ARAFA CONSTRUCTOR, S.A. DE C.V.</t>
  </si>
  <si>
    <t>C. MARIO ALBERTO FLORES ESTRADA</t>
  </si>
  <si>
    <t>INGENIERIA Y CONSTRUCCION HERSAN, S.A. DE C.V.</t>
  </si>
  <si>
    <t>GRUPO ARQUIESTIMA, S.A. DE C.V.</t>
  </si>
  <si>
    <t>IPR INFRAESTRUCTURA Y PLANEACION REGIONAL, S.A. DE C.V.</t>
  </si>
  <si>
    <t>DAVEG SERVICIOS Y CONSTRUCCIONES, S.A. DE C.V.</t>
  </si>
  <si>
    <t>CESCA CONSTRUCCIONES, S.A. DE C.V.</t>
  </si>
  <si>
    <t>ARQ. URB. MELODY ESTRELLA VAZQUEZ CRUZ</t>
  </si>
  <si>
    <t>GELGAN GRUPO CONSTRUCTOR, S.A. DE C.V.</t>
  </si>
  <si>
    <t>CONSTRUCCIONES CAVIED, S.A. DE C.V.</t>
  </si>
  <si>
    <t>ING. MARCO ANTONIO LOPEZ MENDEZ</t>
  </si>
  <si>
    <t>EDICA 2A EDIFICACION Y CAMINOS, S.A. DE C.V.</t>
  </si>
  <si>
    <t>GRUPO COMERCIAL HERSOL, S.A. DE C.V.</t>
  </si>
  <si>
    <t>CONSTRUCTORA Y COMERCIALIZADORA 2R, S.A. DE C.V.</t>
  </si>
  <si>
    <t>PINTURAS LOPEZ, S.A. DE C.V.</t>
  </si>
  <si>
    <t>GRUPO ALARCON CONCRETOS Y TRITURADOS, S.A. DE C.V.</t>
  </si>
  <si>
    <t>DISEÑO, CONSTRUCCIONES Y ARRENDADORA 2K, S.A. DE C.V.</t>
  </si>
  <si>
    <t>INGENIERIA Y ARQUITECTURA KARDAN, S.A. DE C.V.</t>
  </si>
  <si>
    <t>ING. JUAN ANTONIO NAVARRETE ACEVEDO</t>
  </si>
  <si>
    <t>SERVICIOS ELECTROMECANICOS, INGENIERIA Y OBRA CIVIL, S.A. DE C.V.</t>
  </si>
  <si>
    <t>OBREGON ARQUITECTURA Y CONSTRUCCIONES, S.A. DE C.V.</t>
  </si>
  <si>
    <t>I.G.E. DAYSI ELIBETH SANCHEZ FRIAS</t>
  </si>
  <si>
    <t>CONSRUCTORA Y URBANIZADORA RAMS, S.A. DE C.V.</t>
  </si>
  <si>
    <t>CUDYC, S.A. DE C.V.</t>
  </si>
  <si>
    <t>ARQ. URB. FRANCISCO JAVIER MORALES MARINO</t>
  </si>
  <si>
    <t>CLAUDIA ZAVALA GALLEGOS</t>
  </si>
  <si>
    <t>TEMYS CONSTRUCCIONES, S.A. DE C.V.</t>
  </si>
  <si>
    <t>ING. ENRIQUE ARTURO HIDALGO TOVAR</t>
  </si>
  <si>
    <t>GRUPO CONSTRUCTOR LACERTA, S.A. DE C.V.</t>
  </si>
  <si>
    <t>A &amp; F DISEÑO E INGENIERIA, S.A. DE C.V.</t>
  </si>
  <si>
    <t>ING. JONATHAN RAFAEL GUERRERO CASTRO</t>
  </si>
  <si>
    <t>GRUPO CONSTRUCTOR FIVAME, S.A. DE C.V.</t>
  </si>
  <si>
    <t>ING. JUAN ARTEMIO ALVAREZ SAUCEDO</t>
  </si>
  <si>
    <t>M.A.C. MARCO ANTONIO LOPEZ MENDEZ</t>
  </si>
  <si>
    <t>C. ELIZABETH SANCHEZ NAVA</t>
  </si>
  <si>
    <t>ING. AFRICA LEONOR MORENO SANTANA</t>
  </si>
  <si>
    <t>EDIFICACIONES NUEVA ERA, S.A. DE C.V.</t>
  </si>
  <si>
    <t>ING. MARCO ANTONIO SOTO NAVARRETE</t>
  </si>
  <si>
    <t>ING. OBDULIO TORREBLANCA VELAZQUEZ</t>
  </si>
  <si>
    <t>SOLUCIONES INTEGRALES BALAM 2016, S.A. DE C.V.</t>
  </si>
  <si>
    <t xml:space="preserve">ARQ. ÁNGEL COVARRUBIA OLMEDO </t>
  </si>
  <si>
    <t>GRUPO CONSTRUCTOR MEZLEY DE LA COSTA, S.A. DE C.V.</t>
  </si>
  <si>
    <t>BRENDA ARIANA VEGA LEYVA</t>
  </si>
  <si>
    <t>ARQ. URB. JOSE MARTIN ALFONSO TELLEZ</t>
  </si>
  <si>
    <t>COMERCIALIZADORA Y CONSTRUCCIONES DEL ANGEL, S.A. DE C.V.</t>
  </si>
  <si>
    <t>C. EDISON ULISES CRUZ ARANDA</t>
  </si>
  <si>
    <t>C. MARISTEL OCAMPO MOLINA</t>
  </si>
  <si>
    <t>GRUPO OCATHZA, S.A. DE C.V.</t>
  </si>
  <si>
    <t>GRUPO ITEFAD, S.A. DE C.V.</t>
  </si>
  <si>
    <t>ING. ADAN ROQUE APARICIO</t>
  </si>
  <si>
    <t>TRANSFORMA CONSTRUCCIONES Y COMERCIALIZACION, S.A. DE C.V.</t>
  </si>
  <si>
    <t>CONSTRUCCIONES GRACIDA Y ASOCIADOS, S.A. DE C.V.</t>
  </si>
  <si>
    <t>CONSTRUCTORA E INMOBILIARIA KARELI, S.A. DE C.V.</t>
  </si>
  <si>
    <t>TERRACERIAS DYB, S.A. DE C.V.</t>
  </si>
  <si>
    <t>CORPORATIVO ORION D&amp;C, S.A. DE C.V.</t>
  </si>
  <si>
    <t>LIC. YADIRA AZUCENA CASTREJON TAQUILLO</t>
  </si>
  <si>
    <t>CORPORATIVO ROHENA, S.A. DE C.V.</t>
  </si>
  <si>
    <t>GRUPO CONSTRUCTOR D-SZARQ, S.A. DE C.V.</t>
  </si>
  <si>
    <t>EDIFICACIONES CAMINOS Y PUENTES DEL SUR, S.A. DE C.V.</t>
  </si>
  <si>
    <t>COMERCIALIZADORA Y CONSTRUCCIONES CHILAPA, S.A. DE C.V.</t>
  </si>
  <si>
    <t>ISRALDA, S.A. DE C.V.</t>
  </si>
  <si>
    <t>ING. LESLIE JIMENEZ VALADEZ</t>
  </si>
  <si>
    <t>IPR, INFRAESTRUCTURA Y PLANEACION REGIONAL, S.A. DE C.V.</t>
  </si>
  <si>
    <t>LUZAJO, DISEÑO Y CONSTRUCCIÓN, S.A. DE C.V.</t>
  </si>
  <si>
    <t>PROYECTOS INTEGRALES DE CONSTRUCCION JICAPE, S.A. DE C.V.</t>
  </si>
  <si>
    <t>INGENIERIA Y CONSTRUCCIÓN PS, S.A. DE C.V.</t>
  </si>
  <si>
    <t>G. ARAFA CONSTRUCTOR SA DE CV</t>
  </si>
  <si>
    <t>GRUPO CONSTRUCTOR VASSILI, S.A. DE C.V.</t>
  </si>
  <si>
    <t>ING. MARTÍN ALTAMIRANO VILLANUEVA</t>
  </si>
  <si>
    <t>GRUPO FEISRI, S.A. DE C.V.</t>
  </si>
  <si>
    <t>ING. ULISES PEDRO GUTIÉRREZ RAMÍREZ</t>
  </si>
  <si>
    <t>ING. ADRÍAN MOLINA LORENZO</t>
  </si>
  <si>
    <t>KAIROS SUR EDIFICACION Y SERVICIOS INTEGRALES, S.A. DE C.V.</t>
  </si>
  <si>
    <t>GCMAPULA, S.A. DE C.V.</t>
  </si>
  <si>
    <t>ING. AARON CASTRO GARZON</t>
  </si>
  <si>
    <t>CODEMAZATL, S.A. DE C.V.</t>
  </si>
  <si>
    <t>CONSTRUCCIONES CAVIED, SA DE CV</t>
  </si>
  <si>
    <t>DISEÑOS Y CONSTRUCCIONES ENCORD, SA DE CV</t>
  </si>
  <si>
    <t>MARIAN INFRAESTRUCTURA E INGENIERIA, S.A. DE C.V.</t>
  </si>
  <si>
    <t>CONSTRUCTORA Y OBRAS CIVILES MARTINEZ, S.A. DE C.V.</t>
  </si>
  <si>
    <t>ING. EMILIO RAMIREZ AGUIRRE</t>
  </si>
  <si>
    <t>ING. ALEJANDRO SUAZO PÉREZ</t>
  </si>
  <si>
    <t>ING. SANTOS CIRILO RAMÍREZ HERNÁNDEZ</t>
  </si>
  <si>
    <t>GRUPO CONSTRUCTOR REHU, S.A. DE C.V.</t>
  </si>
  <si>
    <t>ING. JAIME DAME SALGADO</t>
  </si>
  <si>
    <t>C. LILIANA ROSALBA JIMENEZ</t>
  </si>
  <si>
    <t>ING. JUVENAL GARCIA CHAVEZ</t>
  </si>
  <si>
    <t>LIC. REYNA ANGELICA BAILON RAMIREZ</t>
  </si>
  <si>
    <t xml:space="preserve">ING. RAUL CRUZ GARCIA </t>
  </si>
  <si>
    <t>GRUPO CONSTRUCTOR FADAJ, S.A. DE C.V.</t>
  </si>
  <si>
    <t>LIC. SERGIO IVAN JUAREZ LOPEZ</t>
  </si>
  <si>
    <t>ADOLFO ALTAMIRANO VILLANUEVA</t>
  </si>
  <si>
    <t>ING. JOSE ANGEL NUCICO CASARRUBIAS</t>
  </si>
  <si>
    <t>ING. JOSE CARBAJAL NIEVES</t>
  </si>
  <si>
    <t>CLASE 55, S.A. DE C.V.</t>
  </si>
  <si>
    <t>DISEÑO Y EDIFICACIONES ZIHUATANEJO, S.A. DE C.V.</t>
  </si>
  <si>
    <t>ARQ. MELODY ESTRELLA VAZQUEZ CRUZ</t>
  </si>
  <si>
    <t>ARQ. ÁNGEL COVARRUBIA OLMEDO</t>
  </si>
  <si>
    <t>CODEMADEGRO, S.A. DE C.V.</t>
  </si>
  <si>
    <t>ARQ. ANGEL ALFREDO ROBLES MONTERO</t>
  </si>
  <si>
    <t>COSTOS, DISEÑO Y CONSTRUCCION, S.A. DE C.V.</t>
  </si>
  <si>
    <t xml:space="preserve">L.C. ADOLFO ALTAMIRANO VILLANUEVA </t>
  </si>
  <si>
    <t>PROVEEDORA Y CONSTRUCCIONES DE GUERRERO, S.A. DE C.V.</t>
  </si>
  <si>
    <t>L.C. VIDAL ORTEGA GUZMAN</t>
  </si>
  <si>
    <t>C. MA. DEL ROSARIO VILLA LARA</t>
  </si>
  <si>
    <t>GC BARROM, S.A. DE C.V.</t>
  </si>
  <si>
    <t xml:space="preserve">C. MARIA DEL CARMEN FLORES ALARCON </t>
  </si>
  <si>
    <t>C. VICTOR EMILIO ARAUJO LOAIZA</t>
  </si>
  <si>
    <t>C. MARCO ANTONIO LOPEZ MENDEZ</t>
  </si>
  <si>
    <t>C. MARIO ALBERTO CORTES CARPIO</t>
  </si>
  <si>
    <t>ING. ADRIAN MOLINA LORENZO</t>
  </si>
  <si>
    <t>HIDROMAT, S.A. DE C.V.</t>
  </si>
  <si>
    <t>CONSTRUCTORA ROMVID, S.A. DE C.V.</t>
  </si>
  <si>
    <t>ARQ. LUIS ALEJANDRO ASTUDILLO HERNANDEZ</t>
  </si>
  <si>
    <t>ARQ. URB. MELODY ESTRELLA</t>
  </si>
  <si>
    <t>ING. ARTURO FLORES VARGAS</t>
  </si>
  <si>
    <t>MARIO ALBERTO CORTES CAMPOS</t>
  </si>
  <si>
    <t>GISA DEL PACIFICO, S.A. DE C.V.</t>
  </si>
  <si>
    <t>ING. KARLA SAMANTHA HERNANDEZ PACHECO</t>
  </si>
  <si>
    <t>CONSTRUCTORA E INMOBILIARIA SIETE, S.A. DE C.V.</t>
  </si>
  <si>
    <t>ARQ. ALBERT ALAN GALEANA OLEA</t>
  </si>
  <si>
    <t>ING. JAVIER ZARATE LOPEZ</t>
  </si>
  <si>
    <t>CONSTRUCCION, INGENIERIA Y TERRACERIAS MONSERRAT, S.A. DE C.V.</t>
  </si>
  <si>
    <t>MARIA LUISA GARCIA MARTINEZ</t>
  </si>
  <si>
    <t>MA. DE LA LUZ DUQUE OLMOS</t>
  </si>
  <si>
    <t>ARQ. URB. JOSE LUIS FIERRO GARCIA</t>
  </si>
  <si>
    <t>CAMINOS Y PAVIMENTOS TERRA, S.A. DE C.V.</t>
  </si>
  <si>
    <t>GRUPO CONSTRUCTOR HAPAG, S.A. DE C.V.</t>
  </si>
  <si>
    <t>INPRO-MATCO, S.A. DE C.V.</t>
  </si>
  <si>
    <t xml:space="preserve">GC BARROM SA DE CV </t>
  </si>
  <si>
    <t>DESARROLLOS TOAN, S.A. DE C.V.</t>
  </si>
  <si>
    <t>ARQ. JOSE LUIS RODRIGUEZ MAURICIO</t>
  </si>
  <si>
    <t>ARQ. URB. ENRIQUE RAMÍREZ BARRIOS</t>
  </si>
  <si>
    <t>COMPAÑÍA MEXICANA CITMA, S.A DE C.V.</t>
  </si>
  <si>
    <t>COSAG CONSTRUCCIONES, S.A. DE C.V.</t>
  </si>
  <si>
    <t>GELGAN GRUPO CONSTRUCTOR S.A. DE C.V.</t>
  </si>
  <si>
    <t>ING. JOSÉ ANGEL NUCICO CASARRUBIAS</t>
  </si>
  <si>
    <t>GRUPO CONSTRUCTOR JN 3-16, S.A. DE C.V.</t>
  </si>
  <si>
    <t>PAVME MAQUINARIA Y AGREGADOS, S.A. DE C.V.</t>
  </si>
  <si>
    <t>ING. ELEAZAR DIAZ MARTINEZ</t>
  </si>
  <si>
    <t>ING. JOSE REYES ORTIZ</t>
  </si>
  <si>
    <t>BALTICOS INGENIERIA Y CONSTRUCCIONES, S.A. DE C.V.</t>
  </si>
  <si>
    <t>CONSTRUCCIONES GRACIDA Y ASOCIADOS S.A. DE C.V.</t>
  </si>
  <si>
    <t>ROKO OBRA CIVIL SA DE CV (ING. KRISTOPER ACALCO NAVA)</t>
  </si>
  <si>
    <t>CABAL CONSTRUCTORA S.A. DE C.V. (GALLIZAZO) ING. JOSE ANGEL CABRERA SEGURA</t>
  </si>
  <si>
    <t>L.C. VIDAL ORTEGA GUZMÁN</t>
  </si>
  <si>
    <t>ELECTRIFICACIONES Y OBRA CIVIL GRUPO HEYMA, SA DE CV</t>
  </si>
  <si>
    <t>GRUPO ALARCON CONCRETO Y TRITURADOS, S.A. DE C.V.</t>
  </si>
  <si>
    <t>DISEÑOS Y CONSTRUCCIONES ENCORT SA DE CV</t>
  </si>
  <si>
    <t xml:space="preserve">COMERCIALIZADORA Y CONSTRUCCIONES INTELIGENTES DE GUERRERO S.A. DE C.V. </t>
  </si>
  <si>
    <t>DISTRIBUIDORA INTEGRAL CPS UNIVERSAL, S.A. DE C.V.</t>
  </si>
  <si>
    <t>ARQ. URB. ANGEL ROQUE NIEVES</t>
  </si>
  <si>
    <t>GRUPO CONSTRUCTOR Y CONSULTOR DECOV, S.A. DE C.V.</t>
  </si>
  <si>
    <t>ARQ. MARIA GUADALUPE URIBE RIVERA</t>
  </si>
  <si>
    <t>ING.  FRANCISCO JAVIER BERNABE GARCIA</t>
  </si>
  <si>
    <t>RAMO 33, FONDO DE APORTACIONES MULTIPLES (FAM) NIVEL BASICO 2021 - REMANENTES (ECONOMIAS)</t>
  </si>
  <si>
    <t>RAMO 33, FONDO DE APORTACIONES MULTIPLES (FAM) NIVEL BASICO 2022.</t>
  </si>
  <si>
    <t>RAMO 33, FONDO DE APORTACIONES MULTIPLES (FAM) NIVEL BASICO 2022 (ECONOMIAS)</t>
  </si>
  <si>
    <t>RAMO 33, FONDO DE APORTACIONES MÚLTIPLES (FAM) NIVEL BÁSICO 2021 (REMANENTES-RENDIMIENTOS)</t>
  </si>
  <si>
    <t>RAMO 33, FONDO DE APORTACIONES MÚLTIPLES (FAM) NIVEL BÁSICO 2022 - REMANENTES</t>
  </si>
  <si>
    <t>FONDO DE APORTACIONES MULTIPLES (FAM)  NIVEL SUPERIOR 2022- REMANENTES</t>
  </si>
  <si>
    <t>FONDO DE APORTACIONES MULTIPLES (FAM) MEDIA SUPERIOR 2022</t>
  </si>
  <si>
    <t>FAM SUPERIOR 2022</t>
  </si>
  <si>
    <t>FONDO DE INFRAESTRUCTURA SOCIAL PARA LAS ENTIDADES 2022 (FISE)</t>
  </si>
  <si>
    <t>FONDO DE APORTACIONES MULTIPLES (FAM)  NIVEL BASICO 2022- REMANENTES</t>
  </si>
  <si>
    <t>INVERSION ESTATAL DIRECTA 2022</t>
  </si>
  <si>
    <t>FONDO DE APORTACIONES MULTIPLES (FAM) NIVEL BASICO 2022- REMANENTES</t>
  </si>
  <si>
    <t xml:space="preserve">FONDO DE APORTACIONES MÚLTIPLES (FAM) MEDIA SUPERIOR 2022 </t>
  </si>
  <si>
    <t>FONDO DE APORTACIONES MULTIPLES (FAM) MEDIA SUPERIOR 2022 - REMANENTES</t>
  </si>
  <si>
    <t>RAMO 33, FONDO DE APORTACIONES MÚLTIPLES (FAM) NIVEL BÁSICO 2022</t>
  </si>
  <si>
    <t>FONDO DE APORTACIONES MULTIPLES MEDIA SUPERIOR 2022 (REMANENTES)</t>
  </si>
  <si>
    <t>FONDO DE APORTACIONES MULTIPLES (FAM) INFRAESTRUCTURA EN EDUCACION BASICA 2022 (RENDIMIENTOS FINANCIEROS)</t>
  </si>
  <si>
    <t>RAMO 33, FONDO DE APORTACIONES MULTIPLES (FAM) NIVEL BASICO 2022 - REMANENTES (ECONOMIAS)</t>
  </si>
  <si>
    <t xml:space="preserve">FONDO DE APORTACIONES PARA EL FORTALECIMIENTO DE LAS ENTIDADES FEDERATIVAS (FAFEF) 2022 (FINANCIAMIENTO-FAFEF) </t>
  </si>
  <si>
    <t xml:space="preserve">FONDO DE APORTACIONES PARA EL FORTALECIMIENTO DE LAS ENTIDADES FEDERATIVAS 2022 (FAFEF) </t>
  </si>
  <si>
    <t>FONDO DE APORTACIONES PARA EL FORTALECIMIENTO DE LAS ENTIDADES FEDERATIVAS (FAFEF) 2022 (FINANCIAMIENTO – FAFEF)</t>
  </si>
  <si>
    <t>FONDO DE APORTACIONES MULTIPLES (FAM) NIVEL SUPERIOR 2022</t>
  </si>
  <si>
    <t>FONDO DE APORTACIONES PARA EL FORTALECIMIENTO DE LAS ENTIDADES FEDERATIVAS 2022 (FAFEF).</t>
  </si>
  <si>
    <t>RAMO 33, FONDO DE APORTACIONES MÚLTIPLES (FAM) INFRAESTRUCTURA EN EDUCACION BASICA 2022</t>
  </si>
  <si>
    <t>FONDO DE APORTACIONES MULTIPLES (FAM)  INFRAESTRUCTURA EN EDUCACION SUPERIOR 2022 (REMANENTES)</t>
  </si>
  <si>
    <t>FONDO DE APORTACIONES MULTIPLES (FAM)  INFRAESTRUCTURA EN EDUCACION SUPERIOR 2022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</si>
  <si>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</si>
  <si>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</si>
  <si>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</si>
  <si>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</si>
  <si>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</si>
  <si>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</si>
  <si>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</si>
  <si>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</si>
  <si>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</si>
  <si>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</si>
  <si>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</si>
  <si>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</si>
  <si>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</si>
  <si>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</si>
  <si>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</si>
  <si>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</si>
  <si>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</si>
  <si>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</si>
  <si>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</si>
  <si>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</si>
  <si>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</si>
  <si>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</si>
  <si>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</si>
  <si>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</si>
  <si>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</si>
  <si>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</si>
  <si>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</si>
  <si>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</si>
  <si>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</si>
  <si>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</si>
  <si>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</si>
  <si>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</si>
  <si>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</si>
  <si>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</si>
  <si>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</si>
  <si>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</si>
  <si>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</si>
  <si>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</si>
  <si>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</si>
  <si>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</si>
  <si>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</si>
  <si>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</si>
  <si>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</si>
  <si>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</si>
  <si>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</si>
  <si>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</si>
  <si>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</si>
  <si>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</si>
  <si>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</si>
  <si>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</si>
  <si>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</si>
  <si>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</si>
  <si>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</si>
  <si>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</si>
  <si>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</si>
  <si>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</si>
  <si>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</si>
  <si>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</si>
  <si>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</si>
  <si>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</si>
  <si>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</si>
  <si>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</si>
  <si>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</si>
  <si>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</si>
  <si>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</si>
  <si>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</si>
  <si>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</si>
  <si>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</si>
  <si>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</si>
  <si>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</si>
  <si>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</si>
  <si>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</si>
  <si>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</si>
  <si>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</si>
  <si>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</si>
  <si>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</si>
  <si>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</si>
  <si>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</si>
  <si>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</si>
  <si>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</si>
  <si>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</si>
  <si>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</si>
  <si>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</si>
  <si>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</si>
  <si>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</si>
  <si>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</si>
  <si>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</si>
  <si>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</si>
  <si>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</si>
  <si>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</si>
  <si>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</si>
  <si>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</si>
  <si>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</si>
  <si>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</si>
  <si>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</si>
  <si>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</si>
  <si>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</si>
  <si>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</si>
  <si>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</si>
  <si>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</si>
  <si>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</si>
  <si>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</si>
  <si>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</si>
  <si>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</si>
  <si>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</si>
  <si>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</si>
  <si>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</si>
  <si>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</si>
  <si>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</si>
  <si>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</si>
  <si>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</si>
  <si>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</si>
  <si>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</si>
  <si>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</si>
  <si>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</si>
  <si>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</si>
  <si>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</si>
  <si>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</si>
  <si>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</si>
  <si>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</si>
  <si>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</si>
  <si>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</si>
  <si>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</si>
  <si>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</si>
  <si>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</si>
  <si>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</si>
  <si>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</si>
  <si>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</si>
  <si>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</si>
  <si>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</si>
  <si>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</si>
  <si>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</si>
  <si>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</si>
  <si>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</si>
  <si>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</si>
  <si>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</si>
  <si>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</si>
  <si>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</si>
  <si>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</si>
  <si>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</si>
  <si>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</si>
  <si>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</si>
  <si>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</si>
  <si>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</si>
  <si>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</si>
  <si>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</si>
  <si>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</si>
  <si>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</si>
  <si>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</si>
  <si>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</si>
  <si>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</si>
  <si>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</si>
  <si>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</si>
  <si>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</si>
  <si>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</si>
  <si>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</si>
  <si>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</si>
  <si>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</si>
  <si>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</si>
  <si>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</si>
  <si>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</si>
  <si>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</si>
  <si>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</si>
  <si>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</si>
  <si>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</si>
  <si>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</si>
  <si>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</si>
  <si>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</si>
  <si>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</si>
  <si>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</si>
  <si>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</si>
  <si>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</si>
  <si>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</si>
  <si>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</si>
  <si>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</si>
  <si>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</si>
  <si>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</si>
  <si>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</si>
  <si>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</si>
  <si>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</si>
  <si>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</si>
  <si>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</si>
  <si>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</si>
  <si>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</si>
  <si>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</si>
  <si>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</si>
  <si>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</si>
  <si>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</si>
  <si>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</si>
  <si>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</si>
  <si>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</si>
  <si>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</si>
  <si>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</si>
  <si>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</si>
  <si>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</si>
  <si>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</si>
  <si>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</si>
  <si>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</si>
  <si>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</si>
  <si>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</si>
  <si>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</si>
  <si>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</si>
  <si>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</si>
  <si>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</si>
  <si>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</si>
  <si>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</si>
  <si>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</si>
  <si>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</si>
  <si>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</si>
  <si>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</si>
  <si>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</si>
  <si>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</si>
  <si>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</si>
  <si>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</si>
  <si>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</si>
  <si>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</si>
  <si>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</si>
  <si>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</si>
  <si>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</si>
  <si>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</si>
  <si>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</si>
  <si>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</si>
  <si>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</si>
  <si>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</si>
  <si>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</si>
  <si>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</si>
  <si>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</si>
  <si>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</si>
  <si>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</si>
  <si>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</si>
  <si>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</si>
  <si>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</si>
  <si>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</si>
  <si>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</si>
  <si>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</si>
  <si>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</si>
  <si>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</si>
  <si>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</si>
  <si>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</si>
  <si>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</si>
  <si>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</si>
  <si>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</si>
  <si>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</si>
  <si>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</si>
  <si>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</si>
  <si>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</si>
  <si>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</si>
  <si>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</si>
  <si>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</si>
  <si>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</si>
  <si>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</si>
  <si>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</si>
  <si>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</si>
  <si>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</si>
  <si>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</si>
  <si>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</si>
  <si>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</si>
  <si>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</si>
  <si>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</si>
  <si>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</si>
  <si>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</si>
  <si>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</si>
  <si>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</si>
  <si>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</si>
  <si>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</si>
  <si>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</si>
  <si>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</si>
  <si>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FAM-BASICO/2022/023/2022/L.I.</t>
  </si>
  <si>
    <t>METAS: CONSTRUCCIÓN DE EDIF. "F" EST. REG. 751 T/C 1 AULA DIDÁCTICA + CONSTRUCCIÓN DE EDIF. "D" SERV. SANIT. EN EST. TIPO INIFED 3 ANEXOS  (MODS-D-N@S) 5.16 X 4.34 M + "R" CUBO PARA TINACOS + REPARACIONES GENERALES DEL EDIFICIO "A" EST. REG. 753 T/C 3EE (2 AULAS DIDÁCTICAS + DIRECCIÓN)+ REPARACIONES GENERALES DEL EDIFICIO "C" EST.REG. 751 T/C 2 AULAS DIDÁCTICAS + REPARACIONES GENERALES DEL EDIFICIO "E" EST. REG. 751 T/C 2 AULAS DIDÁCTICAS + OBRA EXTERIOR  (RED ELÉCTRICA + RED HIDRÁULICA + RED SANITARIA + CISTERNA).</t>
  </si>
  <si>
    <t xml:space="preserve">VESPA INDUSTRIAS GLOBAL, S.A. DE C.V., </t>
  </si>
  <si>
    <t>FAM-BASICO/2022/038/2022/L.I.</t>
  </si>
  <si>
    <t>METAS: CONSTRUCCIÓN DE OBRA EXTERIOR (PÓRTICO DE ACCESO + BARDA DE COLINDANCIA)</t>
  </si>
  <si>
    <t>INVITACION A CUANDO MENOS TRES PERSONAS</t>
  </si>
  <si>
    <t>N/A</t>
  </si>
  <si>
    <t>SELENIC CONSTRUCCIONES, S.A. DE C.V</t>
  </si>
  <si>
    <t>FAM-BASICO/2022/039/2022/L.I.</t>
  </si>
  <si>
    <t>METAS: OBRA EXTERIOR (TECHADO DE CANCHA DE USOS MÚLTIPLES</t>
  </si>
  <si>
    <t>FAM-BASICO/2022/040/2022/L.I.</t>
  </si>
  <si>
    <t>METAS: TECHADO EN CANCHA DE USOS MULTIPLES.</t>
  </si>
  <si>
    <t>ING. MARCO ANTONIO LOPÈZ MENDEZ</t>
  </si>
  <si>
    <t>FAM-BASICO/2022/041/2022/L.I.</t>
  </si>
  <si>
    <t>METAS: CONSTRUCCIÓN DE EDIFICIO "C" 3 AULAS DIDÁCTICAS EN EST. REG. 751 T/C + OBRA EXTERIOR (RED ELÉCTRICA + CERCA DE MALLA).</t>
  </si>
  <si>
    <t>GRUPO CONSTRUCTOR JN3-16, S.A. DE C.V</t>
  </si>
  <si>
    <t>FAM-BASICO/2022/052/2022/L.I.</t>
  </si>
  <si>
    <t xml:space="preserve">METAS: CONSTRUCCIÓN DE EDIFICIO "C" 3 AULAS DIDÁCTICAS EN EST. REG. 751 T/C + OBRA EXTERIOR (RED ELÉCTRICA + CERCA DE MALLA).
</t>
  </si>
  <si>
    <t xml:space="preserve">I.G.E. DAYSI ELIBETH SANCHEZ FRIAS, </t>
  </si>
  <si>
    <t>FAM-BASICO/2022/054/2022/L.I.</t>
  </si>
  <si>
    <t xml:space="preserve"> METAS: CONSTRUCCIÓN DE EDIFICIO "A" 3 AULAS DIDÁCTICAS EN EST. 751 T/C 6.00 X 8.00 + OBRA EXTERIOR (RED ELÉCTRICA).</t>
  </si>
  <si>
    <t>FONDO DE APORTACIONES MULTIPLES FAM BÁSICO 2022”</t>
  </si>
  <si>
    <t>FISE-2022/060/2022/L.I.</t>
  </si>
  <si>
    <t xml:space="preserve">
METAS: CONSTRUCCIÓN DE EDIFICIO "E" 2 AULAS DIDÁCTICAS EN EST. REG. 751 T/C  + CONSTRUCCIÓN DE   EDIFICIO "F" 2 ANEXOS (ModS-N@s) 2.14 x 2.14 m +  OBRA EXTERIOR (PLAZA Y/O ANDADORES + RED ELÉCTRICA + RED HIDRÁULICA + RED SANITARIA + CISTERNA + POZO DE ABSORCIÓN + FOSA SÉPTICA).
</t>
  </si>
  <si>
    <t>GRUPO CONSTRUCTOR LACERTA, S.A. DE C.V.,</t>
  </si>
  <si>
    <t xml:space="preserve"> FONDO DE INFRAESTRUCTURA SOCIAL PARA LAS ENTIDADES 2022”(FISE).</t>
  </si>
  <si>
    <t>FAM-BÁSICO-2022/065/2022/L.I</t>
  </si>
  <si>
    <t xml:space="preserve"> CONSTRUCCIÓN DE OBRA EXTERIOR (CONSTRUCCIÓN DE CANCHA DE USOS MÚLTIPLES + BARDA DE COLINDANCIA).</t>
  </si>
  <si>
    <t>M.A.C. MARCO ANTONIO LÓPEZ MÉNDEZ</t>
  </si>
  <si>
    <t>PROGRAMA “FONDO DE APORTACIONES MULTIPLES“ FAM BÁSICO 2022.</t>
  </si>
  <si>
    <t>FAM-BASICO/2022/068/2022/L.P.</t>
  </si>
  <si>
    <t>METAS: CONSTRUCCIÓN DE EDIFICIO "A" 2 AULAS DIDÁCTICAS + 3 ANEXOS (DIRC. Y SERV. SANITARIOS H Y M) EN EST. REG 757 T/C + CONSTRUCCIÓN DE EDIFICIO "R" CUBO PARA TINACOS + OBRA EXTERIOR (PLAZA Y/O ANDADORES + RED ELÉCTRICA + RED HIDRÁULICA + RED SANITARIA + MURETE DE ACOMETIDA ELÉCTRICA + CISTERNA + POZO DE ABSORCIÓN + FOSA SÉPTICA + PLATAFORMA PARA ASTA BANDERA).</t>
  </si>
  <si>
    <t>FONDO DE APORTACIONES MULTIPLES” FAM BÁSICO 2022.</t>
  </si>
  <si>
    <t>FAM-BASICO/2022/069/2022/L.P</t>
  </si>
  <si>
    <t xml:space="preserve"> METAS: CONSTRUCCIÓN DE EDIFICIO "A" 3 AULAS DIDÁCTICAS EN EST. REG 751 T/C + OBRA EXTERIOR (PLAZA Y/O ANDADORES + RED ELÉCTRICA + MURETE DE ACOMETIDA ELÉCTRICA + PLATAFORMA PARA ASTA BANDERA).</t>
  </si>
  <si>
    <t>“FONDO DE APORTACIONES MULTIPLES” FAM BÁSICO 2022</t>
  </si>
  <si>
    <t>FAM-BASICO/2022/070/2022/L.P</t>
  </si>
  <si>
    <t>METAS: CONSTRUCCIÓN DE EDIFICIO "A" 1 AULA DIDÁCTICA + 3 ANEXOS (DIRECCIÓN + SERVICIOS SANITARIOS H. Y M.) EN EST. REG. 751 T/C + CONSTRUCCIÓN DE EDIFICIO "R" CUBO PARA TINACOS + OBRA EXTERIOR (PLAZA Y/O ANDADORES + RED ELÉCTRICA + RED HIDRÁULICA + RED SANITARIA + CISTERNA).</t>
  </si>
  <si>
    <t>“FONDO DE APORTACIONES MULTIPLES” FAM BÁSICO 2022.</t>
  </si>
  <si>
    <t>FAM-BASICO/2022/088/2022/L.P</t>
  </si>
  <si>
    <t xml:space="preserve">METAS: CONSTRUCCIÓN DE EDIFICIO "G" COCINA-COMEDOR EN EST. REG. 751 T/C + CONSTRUCCIÓN DE EDIFICIO "R" CUBO PARA TINACOS + OBRA EXTERIOR (PLAZA Y/O ANDADORES + RED ELÉCTRICA + RED HIDRÁULICA + RED SANITARIA + CISTERNA + POZO DE ABSORCIÓN + CASETA PARA TANQUE DE GAS).
</t>
  </si>
  <si>
    <t>FAM-BASICO/2022/089/2022/L.P</t>
  </si>
  <si>
    <t xml:space="preserve"> METAS: REHABILITACIÓN GENERAL  DEL EDIFICIO "A" EST. REG. 751 T/C QUE CONTIENE: (DIRECCIÓN + 3 AULAS DIDÁCTICAS + AULA DE MEDIOS) + OBRA EXTERIOR (PLAZA Y/O ANDADORES + RED ELÉCTRICA).</t>
  </si>
  <si>
    <t>"FONDO DE APORTACIONES MULTIPLES” FAM BÁSICO 2022.</t>
  </si>
  <si>
    <t>FAM-BASICO/2022/090/2022/L.P</t>
  </si>
  <si>
    <t>METAS: REPARACIONES GENERALES A LOS EDIFICIOS "A" 3 AULAS DIDÁCTICAS + 3 ANEXOS (DIRECCIÓN Y SERVICIOS SANITARIOS EN EST. A-70 T/C) + EDIFICIO "D" 2 AULAS DIDÁCTICAS (AULA COCINA Y AULA DE MÚSICA) + OBRA EXTERIOR (RED ELÉCTRICA + RED SANITARIA + MURETE DE ACOMETIDA ELÉCTRICA).</t>
  </si>
  <si>
    <t xml:space="preserve"> “FONDO DE APORTACIONES MULTIPLES” FAM BÁSICO 2022.</t>
  </si>
  <si>
    <t>FAM-BASICO/2022/120/2022/L.P.</t>
  </si>
  <si>
    <t>METAS: CONSTRUCCIÓN DEL EDIFICIO "A" 2 AULAS DIDÁCTICAS + 3 ANEXOS (DIR. Y SERV. SANITARIOS H. Y M) EN EST. 751 T/C + CONSTRUCCIÓN DE EDIFICIO "R" CUBO PARA TINACOS + OBRA EXTERIOR (PLAZAS Y ANDADORES + RED ELÉCTRICA + RED HIDRÁULICA + RED SANITARIA + MURETE DE ACOMETIDA ELÉCTRICA + CISTERNA + POZO DE ABSORCIÓN + FOSA SÉPTICA).</t>
  </si>
  <si>
    <t xml:space="preserve">ARQ. URB. JOSÉ NEIL BAHENA </t>
  </si>
  <si>
    <t>FAM-BASICO/2022/121/2022/L.P</t>
  </si>
  <si>
    <t>METAS: REPARACIONES GENERALES DE EDIFICIO "A" EST. U-2C DE 9 E.E.; P.A.: 4 AULAS DE 2 EE C/U + CUBO ESCALERA, P.B.: 1 AULA DIDÁCTICA DE 2 E.E. + 7 ANEXOS (DIRECCIÓN, SUPERVISIÓN, COOPERATIVA (2), SERVICIOS SANITARIOS, CUBO ESCALERAS); EDIFICIO "B" EST. U-2C DE 11 E.E. P.A.:5  AULAS DIDÁCTICAS 2 E.E. C/U + CUBO DE ESCALERAS) P.B. 5 AULAS DIDÁCTICAS DE 2 EE C/U + OBRA EXTERIOR (PLAZA Y/O ANDADORES + RED ELÉCTRICA + RED HIDRÁULICA + RED SANITARIA + CISTERNA).</t>
  </si>
  <si>
    <t>FAM-BASICO/2022/122/2022/L.P</t>
  </si>
  <si>
    <t xml:space="preserve">   METAS: CONSTRUCCIÓN DE EDIFICIO "A" 3 AULAS DIDÁCTICAS + 2 ANEXOS (SERV. SANITARIOS NIÑAS Y NIÑOS) EN EST. REG. 751 T/C + "R" CUBO PARA TINACOS + OBRA EXTERIOR (RED ELÉCTRICA + RED HIDRÁULICA +RED SANITARIA + MURETE DE ACOMETIDA ELÉCTRICA + CISTERNA + PLATAFORMA PARA ASTA BANDERA).</t>
  </si>
  <si>
    <t>FAM-BÁSICO-2022/127/2022/L.I.</t>
  </si>
  <si>
    <t xml:space="preserve">  METAS: CONSTRUCCIÓN DE OBRA EXTERIOR (PUERTA DE ACCESO + BARDA DE COLINDANCIA).</t>
  </si>
  <si>
    <t>A &amp; F DISEÑO E INGENIERIA, S.A. DE C.V</t>
  </si>
  <si>
    <t>“FONDO DE APORTACIONES MULTIPLES“ FAM BÁSICO 2022</t>
  </si>
  <si>
    <t>FAM-BÁSICO-2022/128/2022/L.I</t>
  </si>
  <si>
    <t xml:space="preserve"> METAS: CONSTRUCCIÓN DE OBRA EXTERIOR (BARDA DE COLINDANCIA).</t>
  </si>
  <si>
    <t xml:space="preserve"> “FONDO DE APORTACIONES MULTIPLES“FAM BÁSICO 2022.</t>
  </si>
  <si>
    <t>FAM-BÁSICO-2022/129/2022/L.I.</t>
  </si>
  <si>
    <t xml:space="preserve">  METAS: REHABILITACIÓN GENERAL DE EDIF. "A" EST. REG. 751 4 EE (3 AULAS  DIDÁCTICAS + 3 ANEXOS (DIRECCIÓN + SERVICIOS SANITARIOS) + OBRA  EXTERIOR (RED HIDRÁULICA).
</t>
  </si>
  <si>
    <t>ELECTROCONSTRUCCIONES ALTAMIRANO, S.A. DE C.V.</t>
  </si>
  <si>
    <t>“FONDO DE APORTACIONES MULTIPLES“ FAM BÁSICO 2022.</t>
  </si>
  <si>
    <t xml:space="preserve">  GRO; METAS: CONSTRUCCIÓN DE EDIFICIO "C" 1 AULA DIDÁCTICA EN EST. REG. 751 T/C + OBRA EXTERIOR (PLAZA Y ANDADORES + PLATAFORMA PARA ASTA BANDERA + CERCADO DE MALLA).</t>
  </si>
  <si>
    <t>STRATTON ARQUITECTURA Y CONSTRUCCION, S.A. DE C.V.</t>
  </si>
  <si>
    <t xml:space="preserve">FAM-BÁSICO-2022/139/2022/L.I., </t>
  </si>
  <si>
    <t>METAS: OBRA EXTERIOR  (TECHADO EN CANCHA DE USOS MULTIPLES).</t>
  </si>
  <si>
    <t>GRUPO FEISRI, S.A. DE C.V</t>
  </si>
  <si>
    <t xml:space="preserve"> “FONDO DE APORTACIONES MULTIPLES“ FAM BÁSICO 2022.</t>
  </si>
  <si>
    <t>FAM-BÁSICO-2022/149/2022/L.I.</t>
  </si>
  <si>
    <t>PGO.  , UBICADA EN AMETAS: CONSTRUCCIÓN DE EDIFICIO"A" DE 2 AULAS DIDÁCTICAS + 3 ANEXOS (DIRC. Y SERV. SANITARIOS H Y M) EN EST. 757 (6.00 X 6.00) T/C  + CONSTRUCCIÓN DE EDIFICIO "R" CUBO PARA TINACOS + OBRA EXTERIOR (PLAZA Y/O ANDADORES + RED ELÉCTRICA + RED HIDRÁULICA + RED SANITARIA).</t>
  </si>
  <si>
    <t>ING. JOSÉ EMILIANO SUAZO HERNÁNDEZ,</t>
  </si>
  <si>
    <t>FAM-BÁSICO-2022/150/2022/L.I.</t>
  </si>
  <si>
    <t xml:space="preserve">   METAS: REPARACIONES GENERALES DEL EDIFICIO "A" EST. REG. 751 T/C 1 EE (DIRECCIÓN) + REPARACIONES GENERALES DEL EDIFICIO "B" EST.REG. 751 T/C 3 EE (AULAS DIDÁCTICAS + CONSTRUCCIÓN DE EDIFICIO "C" EST. REG. 753 T/C 6.00 X 5.30) + REPARACIONES DEL EDIFICIO "D”.
</t>
  </si>
  <si>
    <t>ING. MARCOS PEÑA RODRÍGUEZ</t>
  </si>
  <si>
    <t>FAM-SUPERIOR/2022/155/2022/L.P</t>
  </si>
  <si>
    <t xml:space="preserve"> METAS: PRIMER ETAPA OBRA EXTERIOR (CERCADO DE MALLA T/CICLONICA).</t>
  </si>
  <si>
    <t>ING. MARCO ANTONIO LÓPEZ MÉNDEZ</t>
  </si>
  <si>
    <t>“FONDO DE APORTACIONES MULTIPLES” FAM SUPERIOR 2022.</t>
  </si>
  <si>
    <t>FAM-SUPERIOR/REM/2022/156/2022/L.P</t>
  </si>
  <si>
    <t>METAS: OBRA EXTERIOR SEGUNDA ETAPA (PORTICO DE ACCESO + CERCADO DE MALLA T/CICLONICA + BARDA DE COLINDANCIA).</t>
  </si>
  <si>
    <t>“FONDO DE APORTACIONES MULTIPLES” FAM SUPERIOR 2022 (REMANENTES).</t>
  </si>
  <si>
    <t>FAM-SUPERIOR/2022/157/2022/L.P.</t>
  </si>
  <si>
    <t>METAS: OBRA EXTERIOR (PLAZA Y/O ANDADORES + MURO DE CONTENCION + VIALIDAD).</t>
  </si>
  <si>
    <t xml:space="preserve"> “FONDO DE APORTACIONES MULTIPLES” FAM SUPERIOR 2022.</t>
  </si>
  <si>
    <t>FAM-SUPERIOR/2022/158/2022/L.P</t>
  </si>
  <si>
    <t xml:space="preserve"> METAS: CONSTRUCCIÓN DE EDIFICIO "C" EST. 715 (U-1C) DE 8 EE QUE CONSTA DE; 1 COMEDOR + 1 COCINA + CUBO PARA TINACOS + OBRA EXTERIOR (PLAZA Y/O ANDADORES + RED ELÉCTRICA + RED HIDRÁULICA + RED SANITARIA + CISTERNA + POZO DE ABSORCIÓN + FOSA SÉPTICA + CASETA PARA TANQUE DE GAS).</t>
  </si>
  <si>
    <t xml:space="preserve">FAM-SUPERIOR/2022/159/2022/L.P., </t>
  </si>
  <si>
    <t xml:space="preserve">  METAS: CONSTRUCCIÓN DE ESTACIONAMIENTO COLINDANTE CON EL BOULEVARD IXTAPA-ZIHUATANEJO Y CASETA DE VIGILANCIA.</t>
  </si>
  <si>
    <t xml:space="preserve"> “FONDO DE APORTACIONES MULTIPLES” FAM SUPERIOR 2022</t>
  </si>
  <si>
    <t>FAM-BASICO/2022/160/2022/L.P</t>
  </si>
  <si>
    <t xml:space="preserve"> METAS: CONSTRUCCIÓN DEL EDIFICIO "A" EN EST. REG. 751 T/C 4EE (3 AULAS DIDÁCTICAS. + 2 ANEXOS SERV SANIT. H Y M) + CONSTRUCCIÓN DEL EDIFICIO "R" CUBO PARA TINACOS + OBRA EXTERIOR (PLAZA Y/O ANDADORES + RED ELÉCTRICA + RED HIDRÁULICA + RED SANITARIA + CISTERNA + POZO DE ABSORCIÓN + FOSA SÉPTICA + PLATAFORMA PARA ASTA BANDERA).</t>
  </si>
  <si>
    <t>ING. J. GUADALUPE HERNÁNDEZ SÁNCHEZ,</t>
  </si>
  <si>
    <t xml:space="preserve"> “FONDO DE APORTACIONES MULTIPLES” FAM BASICO 2022</t>
  </si>
  <si>
    <t xml:space="preserve"> METAS: REPARACIONES GENERALES EN EDIFICIO "A" EST. REG. 751 T/C (2 AULAS DIDÁCTICAS + 3 ANEXOS DIRECCIÓN Y SERVICIOS SANITARIOS H Y M) + REPARACIONES GENERALES EN EDIFICIO "B" EST. ATÍPICA (5 AULAS DIDÁCTICAS) + CONSTRUCCIÓN DE OBRA EXTERIOR (PLAZAS Y ANDADORES + RED ELÉCTRICA + RED HIDRÁULICA + RED SANITARIA + BARDA DE COLINDANCIA).
</t>
  </si>
  <si>
    <t>ING. ADÁN ROQUE APARICIO</t>
  </si>
  <si>
    <t>FAM-SUPERIOR/2022/168/2022/L.P</t>
  </si>
  <si>
    <t xml:space="preserve"> METAS: CONSTRUCCIÓN DE LA PRIMERA ETAPA DE UNIDAD ACADÉMICA DEPARTAMENTAL TIPO II EDIFICIO "F" (500) PB: 9 AULAS DIDÁCTICAS + SERVICIOS SANITARIOS + CUBO DE ESCALERAS + CIRCULACIÓN PA: 5 AULAS DIDÁCTICAS + SERVICIOS SANITARIOS + ÁREA ADMINISTRATIVA + CIRCULACIÓN</t>
  </si>
  <si>
    <t>ARQ. URB. JOSÉ NEIL BAHENA FIGUEROA,</t>
  </si>
  <si>
    <t>FAM-SUPERIOR/2022/169/2022/L.P</t>
  </si>
  <si>
    <t>METAS: IMPERMEABILIZACIÓN DE EDIFICIOS "A" Y "B" EN EST. 715 (U-1C) DE 13 EE + IMPERMEABILIZACIÓN DE EDIFICIOS "C" Y "D" EN EST. 717 (U-2C) DE 13 EE + OBRA EXTERIOR (BARDA DE COLINDANCIA).</t>
  </si>
  <si>
    <t>ING. ISAÍ MARTÍNEZ CARBAJAL</t>
  </si>
  <si>
    <t>FAM-SUPERIOR/REM/2022/180/2022/L.I</t>
  </si>
  <si>
    <t xml:space="preserve"> METAS: CONSTRUCCIÓN DE PRIMERA ETAPA OBRA EXTERIOR (CANCHA DE FUT-7)</t>
  </si>
  <si>
    <t>CORPORATIVO COMERCIAL FE, S.A. DE C. V</t>
  </si>
  <si>
    <t>“FONDO DE APORTACIONES MULTIPLES” FAM SUPERIOR 2022.(REMANENTES)</t>
  </si>
  <si>
    <t>FAM-BASICO/REM/2022/260/2022/L.P</t>
  </si>
  <si>
    <t>CONSTRUCCIÓN DE 2 AULAS DIDÁCTICAS, SERVICIOS SANITARIOS ESTRUCTURA ESPECIAL Y OBRA EXTERIOR (CONSTRUCCIÓN DE EDIFICIO "B" EST. REG. 751 T/C 2 EE (DOS AULAS DIDACTICAS) + CONSTRUCCIÓN DE MODULOS SANITARIOS EDIFICIO "D", ESTRUCTURA ESPECIAL TIPO INIFED (5.16 X 4.34) + CONTRUCCIÓN DE EDIFICIO "R" CUBO PARA TINACOS + OBRA EXTERIOR (PLAZA Y/O ANDADORES + RED ELÉCTRICA + RED HIDRÁULICA + RED SANITARIA + MURETE DE ACOMETIDA ELÉCTRICA + CISTERNA).</t>
  </si>
  <si>
    <t>ARQ. URB. MARIA DEL ROSARIO PELAEZ THOMAS</t>
  </si>
  <si>
    <t>FONDO DE APORTACIONES MULTIPLES” FAM BASICO 2022 (REMANENTES).</t>
  </si>
  <si>
    <t>ARQ. NELCY PERALTA SANCHEZ</t>
  </si>
  <si>
    <t>CONSTRUCCIÓN DE 2 AULAS DIDÁCTICAS (CONSTRUCCION DE EDIFICIO “A” 2 AULAS DIDACTICAS EN EST. REG. 751 T/C + OBRA EXTERIOR (PLAZA Y ANDADORES + RED ELECTRICA)</t>
  </si>
  <si>
    <t>CONSTRUCCIÓN DE 2 AULAS (CONSTRUCCIÓN DE EDIFICIO “A” 2 AULAS DIDÁCTICAS EN EST. REG. 751 T/C + OBRA EXTERIOR (PLAZA Y ANDADORES + RED ELÉCTRICA))</t>
  </si>
  <si>
    <t>CONSTRUCCION DE OBRA EXTERIOR (BARDA DE COLINDANCIA + MURO DE CONTENCION)</t>
  </si>
  <si>
    <t>CONSTRUCCIÓN DE AULA DIDÁCTICA TIPO REGIONAL (EST. 751 T/C + OBRA EXTERIOR (RED ELÉCTRICA + MURETE DE ACOMETIDA ELÉCTRICA))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</si>
</sst>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"/>
    <numFmt numFmtId="165" formatCode="[$-F800]dddd\,\ mmmm\ dd\,\ yyyy"/>
    <numFmt numFmtId="166" formatCode="&quot;$&quot;#,##0.00"/>
  </numFmts>
  <fonts count="33" x14ac:knownFonts="1">
    <font>
      <sz val="12"/>
      <color rgb="FF000000"/>
      <name val="Calibri"/>
    </font>
    <font>
      <b/>
      <sz val="12"/>
      <color rgb="FFFFFFFF"/>
      <name val="Arial"/>
      <family val="2"/>
    </font>
    <font>
      <sz val="12"/>
      <name val="Calibri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sz val="12"/>
      <color theme="0"/>
      <name val="Montserrat"/>
    </font>
    <font>
      <sz val="12"/>
      <name val="Arial"/>
      <family val="2"/>
    </font>
    <font>
      <b/>
      <u/>
      <sz val="12"/>
      <name val="Arial"/>
      <family val="2"/>
    </font>
    <font>
      <b/>
      <sz val="14"/>
      <color rgb="FFFFFFFF"/>
      <name val="Arial"/>
      <family val="2"/>
    </font>
    <font>
      <sz val="14"/>
      <name val="Arial"/>
      <family val="2"/>
    </font>
    <font>
      <sz val="12"/>
      <color rgb="FFFF0000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0"/>
      <color indexed="81"/>
      <name val="Tahoma"/>
      <family val="2"/>
    </font>
    <font>
      <sz val="9"/>
      <color indexed="81"/>
      <name val="Tahoma"/>
      <family val="2"/>
    </font>
    <font>
      <sz val="14"/>
      <color indexed="8"/>
      <name val="Calibri"/>
      <family val="2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</font>
    <font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</font>
    <font>
      <sz val="14"/>
      <color theme="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9D2449"/>
        <bgColor rgb="FF225B4D"/>
      </patternFill>
    </fill>
    <fill>
      <patternFill patternType="solid">
        <fgColor rgb="FF9D2449"/>
        <bgColor rgb="FFBD955A"/>
      </patternFill>
    </fill>
    <fill>
      <patternFill patternType="solid">
        <fgColor rgb="FF9D2449"/>
        <bgColor indexed="64"/>
      </patternFill>
    </fill>
    <fill>
      <patternFill patternType="solid">
        <fgColor rgb="FFEEE6D7"/>
        <bgColor rgb="FFBD955A"/>
      </patternFill>
    </fill>
    <fill>
      <patternFill patternType="solid">
        <fgColor rgb="FFEEE6D7"/>
        <bgColor indexed="64"/>
      </patternFill>
    </fill>
    <fill>
      <patternFill patternType="solid">
        <fgColor theme="0" tint="-0.14999847407452621"/>
        <bgColor rgb="FFBD955A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/>
    <xf numFmtId="164" fontId="5" fillId="0" borderId="1" xfId="0" applyNumberFormat="1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7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9" fillId="8" borderId="3" xfId="0" applyFont="1" applyFill="1" applyBorder="1" applyAlignment="1">
      <alignment horizontal="left" vertical="center"/>
    </xf>
    <xf numFmtId="0" fontId="9" fillId="8" borderId="3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/>
    <xf numFmtId="0" fontId="1" fillId="2" borderId="3" xfId="0" applyFont="1" applyFill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left"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0" fontId="11" fillId="8" borderId="3" xfId="0" applyFont="1" applyFill="1" applyBorder="1" applyAlignment="1">
      <alignment horizontal="left" vertical="center"/>
    </xf>
    <xf numFmtId="0" fontId="11" fillId="8" borderId="3" xfId="0" applyFont="1" applyFill="1" applyBorder="1" applyAlignment="1">
      <alignment vertical="center" wrapText="1"/>
    </xf>
    <xf numFmtId="166" fontId="17" fillId="0" borderId="13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1" fillId="9" borderId="13" xfId="0" applyFont="1" applyFill="1" applyBorder="1" applyAlignment="1">
      <alignment horizontal="center" vertical="center" wrapText="1"/>
    </xf>
    <xf numFmtId="0" fontId="24" fillId="9" borderId="13" xfId="0" applyFont="1" applyFill="1" applyBorder="1" applyAlignment="1">
      <alignment horizontal="center" vertical="center" wrapText="1"/>
    </xf>
    <xf numFmtId="164" fontId="5" fillId="9" borderId="1" xfId="0" applyNumberFormat="1" applyFont="1" applyFill="1" applyBorder="1" applyAlignment="1">
      <alignment vertical="center" wrapText="1"/>
    </xf>
    <xf numFmtId="0" fontId="25" fillId="9" borderId="14" xfId="0" applyFont="1" applyFill="1" applyBorder="1" applyAlignment="1">
      <alignment horizontal="center" vertical="center" wrapText="1"/>
    </xf>
    <xf numFmtId="164" fontId="5" fillId="9" borderId="1" xfId="0" applyNumberFormat="1" applyFont="1" applyFill="1" applyBorder="1" applyAlignment="1">
      <alignment horizontal="right" vertical="center" wrapText="1"/>
    </xf>
    <xf numFmtId="49" fontId="23" fillId="0" borderId="16" xfId="0" applyNumberFormat="1" applyFont="1" applyBorder="1" applyAlignment="1">
      <alignment horizontal="center" vertical="center" wrapText="1"/>
    </xf>
    <xf numFmtId="49" fontId="23" fillId="0" borderId="3" xfId="0" applyNumberFormat="1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6" fillId="0" borderId="20" xfId="0" applyFont="1" applyBorder="1" applyAlignment="1">
      <alignment vertical="center" wrapText="1"/>
    </xf>
    <xf numFmtId="0" fontId="26" fillId="0" borderId="20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 wrapText="1"/>
    </xf>
    <xf numFmtId="166" fontId="27" fillId="0" borderId="19" xfId="0" applyNumberFormat="1" applyFont="1" applyBorder="1" applyAlignment="1">
      <alignment horizontal="center" vertical="center" wrapText="1"/>
    </xf>
    <xf numFmtId="0" fontId="16" fillId="9" borderId="22" xfId="0" applyFont="1" applyFill="1" applyBorder="1" applyAlignment="1">
      <alignment horizontal="center" vertical="center" wrapText="1"/>
    </xf>
    <xf numFmtId="0" fontId="26" fillId="0" borderId="23" xfId="0" applyFont="1" applyBorder="1" applyAlignment="1">
      <alignment vertical="center" wrapText="1"/>
    </xf>
    <xf numFmtId="0" fontId="26" fillId="0" borderId="23" xfId="0" applyFont="1" applyBorder="1" applyAlignment="1">
      <alignment horizontal="center" vertical="center"/>
    </xf>
    <xf numFmtId="0" fontId="27" fillId="9" borderId="22" xfId="0" applyFont="1" applyFill="1" applyBorder="1" applyAlignment="1">
      <alignment horizontal="center" vertical="center" wrapText="1"/>
    </xf>
    <xf numFmtId="164" fontId="26" fillId="9" borderId="23" xfId="0" applyNumberFormat="1" applyFont="1" applyFill="1" applyBorder="1" applyAlignment="1">
      <alignment vertical="center" wrapText="1"/>
    </xf>
    <xf numFmtId="0" fontId="26" fillId="0" borderId="23" xfId="0" applyFont="1" applyBorder="1" applyAlignment="1">
      <alignment horizontal="center" vertical="center" wrapText="1"/>
    </xf>
    <xf numFmtId="164" fontId="26" fillId="9" borderId="23" xfId="0" applyNumberFormat="1" applyFont="1" applyFill="1" applyBorder="1" applyAlignment="1">
      <alignment horizontal="right" vertical="center" wrapText="1"/>
    </xf>
    <xf numFmtId="0" fontId="27" fillId="0" borderId="22" xfId="0" applyFont="1" applyBorder="1" applyAlignment="1">
      <alignment horizontal="center" vertical="center" wrapText="1"/>
    </xf>
    <xf numFmtId="166" fontId="27" fillId="0" borderId="22" xfId="0" applyNumberFormat="1" applyFont="1" applyBorder="1" applyAlignment="1">
      <alignment horizontal="center" vertical="center" wrapText="1"/>
    </xf>
    <xf numFmtId="14" fontId="27" fillId="0" borderId="22" xfId="0" applyNumberFormat="1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166" fontId="16" fillId="0" borderId="22" xfId="0" applyNumberFormat="1" applyFont="1" applyBorder="1" applyAlignment="1">
      <alignment horizontal="center" vertical="center" wrapText="1"/>
    </xf>
    <xf numFmtId="0" fontId="26" fillId="0" borderId="24" xfId="0" applyFont="1" applyBorder="1"/>
    <xf numFmtId="0" fontId="18" fillId="0" borderId="21" xfId="0" applyFont="1" applyBorder="1" applyAlignment="1">
      <alignment horizontal="center" vertical="center" wrapText="1"/>
    </xf>
    <xf numFmtId="14" fontId="16" fillId="0" borderId="22" xfId="0" applyNumberFormat="1" applyFont="1" applyBorder="1" applyAlignment="1">
      <alignment horizontal="center" vertical="center" wrapText="1"/>
    </xf>
    <xf numFmtId="49" fontId="16" fillId="0" borderId="21" xfId="0" applyNumberFormat="1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166" fontId="29" fillId="0" borderId="22" xfId="0" applyNumberFormat="1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49" fontId="16" fillId="0" borderId="18" xfId="0" applyNumberFormat="1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30" fillId="9" borderId="13" xfId="0" applyFont="1" applyFill="1" applyBorder="1" applyAlignment="1">
      <alignment horizontal="center" vertical="center" wrapText="1"/>
    </xf>
    <xf numFmtId="0" fontId="30" fillId="9" borderId="0" xfId="0" applyFont="1" applyFill="1" applyAlignment="1">
      <alignment horizontal="center" vertical="center" wrapText="1"/>
    </xf>
    <xf numFmtId="0" fontId="28" fillId="9" borderId="0" xfId="0" applyFont="1" applyFill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5" fillId="9" borderId="1" xfId="0" applyFont="1" applyFill="1" applyBorder="1" applyAlignment="1">
      <alignment horizontal="center" vertical="center" wrapText="1"/>
    </xf>
    <xf numFmtId="0" fontId="21" fillId="9" borderId="17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9" borderId="15" xfId="0" applyFont="1" applyFill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6" fontId="22" fillId="0" borderId="2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4" fillId="4" borderId="3" xfId="0" applyFont="1" applyFill="1" applyBorder="1"/>
    <xf numFmtId="0" fontId="9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/>
    <xf numFmtId="0" fontId="13" fillId="2" borderId="3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vertical="center"/>
    </xf>
    <xf numFmtId="0" fontId="11" fillId="0" borderId="5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7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  <xf numFmtId="0" fontId="11" fillId="0" borderId="9" xfId="0" applyFont="1" applyBorder="1" applyAlignment="1">
      <alignment horizontal="justify" vertical="center" wrapText="1"/>
    </xf>
    <xf numFmtId="0" fontId="11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11" fillId="0" borderId="12" xfId="0" applyFont="1" applyBorder="1" applyAlignment="1">
      <alignment horizontal="justify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/>
    </xf>
    <xf numFmtId="0" fontId="2" fillId="6" borderId="3" xfId="0" applyFont="1" applyFill="1" applyBorder="1"/>
    <xf numFmtId="0" fontId="7" fillId="5" borderId="25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horizontal="center" vertical="center" wrapText="1"/>
    </xf>
    <xf numFmtId="0" fontId="7" fillId="7" borderId="24" xfId="0" applyFont="1" applyFill="1" applyBorder="1" applyAlignment="1">
      <alignment horizontal="center" vertical="center" wrapText="1"/>
    </xf>
    <xf numFmtId="0" fontId="7" fillId="7" borderId="2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C9A3"/>
      <color rgb="FFEEE6D7"/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6"/>
  <sheetViews>
    <sheetView showGridLines="0" zoomScale="85" zoomScaleNormal="85" zoomScaleSheetLayoutView="90" workbookViewId="0">
      <selection activeCell="I16" sqref="I16"/>
    </sheetView>
  </sheetViews>
  <sheetFormatPr baseColWidth="10" defaultColWidth="12.625" defaultRowHeight="15" customHeight="1" x14ac:dyDescent="0.25"/>
  <cols>
    <col min="1" max="1" width="11" customWidth="1"/>
    <col min="2" max="2" width="28.625" customWidth="1"/>
    <col min="3" max="3" width="114" customWidth="1"/>
    <col min="4" max="6" width="10.625" customWidth="1"/>
  </cols>
  <sheetData>
    <row r="1" spans="1:6" ht="34.5" customHeight="1" x14ac:dyDescent="0.25">
      <c r="A1" s="84" t="s">
        <v>18</v>
      </c>
      <c r="B1" s="85"/>
      <c r="C1" s="85"/>
      <c r="D1" s="1"/>
      <c r="E1" s="1"/>
      <c r="F1" s="1"/>
    </row>
    <row r="2" spans="1:6" ht="25.5" customHeight="1" x14ac:dyDescent="0.25">
      <c r="A2" s="86" t="s">
        <v>0</v>
      </c>
      <c r="B2" s="87"/>
      <c r="C2" s="87"/>
      <c r="D2" s="1"/>
      <c r="E2" s="1"/>
      <c r="F2" s="1"/>
    </row>
    <row r="3" spans="1:6" ht="32.1" customHeight="1" x14ac:dyDescent="0.25">
      <c r="A3" s="90" t="s">
        <v>45</v>
      </c>
      <c r="B3" s="91"/>
      <c r="C3" s="92"/>
      <c r="D3" s="1"/>
      <c r="E3" s="1"/>
      <c r="F3" s="1"/>
    </row>
    <row r="4" spans="1:6" ht="32.1" customHeight="1" x14ac:dyDescent="0.25">
      <c r="A4" s="93"/>
      <c r="B4" s="94"/>
      <c r="C4" s="95"/>
      <c r="D4" s="1"/>
      <c r="E4" s="1"/>
      <c r="F4" s="1"/>
    </row>
    <row r="5" spans="1:6" ht="32.1" customHeight="1" x14ac:dyDescent="0.25">
      <c r="A5" s="93"/>
      <c r="B5" s="94"/>
      <c r="C5" s="95"/>
      <c r="D5" s="1"/>
      <c r="E5" s="1"/>
      <c r="F5" s="1"/>
    </row>
    <row r="6" spans="1:6" ht="32.1" customHeight="1" x14ac:dyDescent="0.25">
      <c r="A6" s="96"/>
      <c r="B6" s="97"/>
      <c r="C6" s="98"/>
      <c r="D6" s="1"/>
      <c r="E6" s="1"/>
      <c r="F6" s="1"/>
    </row>
    <row r="7" spans="1:6" ht="20.100000000000001" customHeight="1" x14ac:dyDescent="0.25">
      <c r="A7" s="24" t="s">
        <v>1</v>
      </c>
      <c r="B7" s="25" t="s">
        <v>19</v>
      </c>
      <c r="C7" s="25" t="s">
        <v>2</v>
      </c>
      <c r="D7" s="1"/>
      <c r="E7" s="1"/>
      <c r="F7" s="1"/>
    </row>
    <row r="8" spans="1:6" ht="71.25" customHeight="1" x14ac:dyDescent="0.25">
      <c r="A8" s="17" t="s">
        <v>21</v>
      </c>
      <c r="B8" s="18" t="s">
        <v>30</v>
      </c>
      <c r="C8" s="19" t="s">
        <v>20</v>
      </c>
      <c r="D8" s="1"/>
      <c r="E8" s="1"/>
      <c r="F8" s="1"/>
    </row>
    <row r="9" spans="1:6" ht="53.25" customHeight="1" x14ac:dyDescent="0.25">
      <c r="A9" s="20" t="s">
        <v>22</v>
      </c>
      <c r="B9" s="21" t="s">
        <v>4</v>
      </c>
      <c r="C9" s="33" t="s">
        <v>39</v>
      </c>
      <c r="D9" s="1"/>
      <c r="E9" s="1"/>
      <c r="F9" s="1"/>
    </row>
    <row r="10" spans="1:6" ht="36.75" customHeight="1" x14ac:dyDescent="0.25">
      <c r="A10" s="17" t="s">
        <v>23</v>
      </c>
      <c r="B10" s="18" t="s">
        <v>5</v>
      </c>
      <c r="C10" s="19" t="s">
        <v>31</v>
      </c>
      <c r="D10" s="1"/>
      <c r="E10" s="1"/>
      <c r="F10" s="1"/>
    </row>
    <row r="11" spans="1:6" ht="48" customHeight="1" x14ac:dyDescent="0.25">
      <c r="A11" s="20" t="s">
        <v>24</v>
      </c>
      <c r="B11" s="21" t="s">
        <v>6</v>
      </c>
      <c r="C11" s="23" t="s">
        <v>32</v>
      </c>
      <c r="D11" s="1"/>
      <c r="E11" s="1"/>
      <c r="F11" s="1"/>
    </row>
    <row r="12" spans="1:6" ht="59.25" customHeight="1" x14ac:dyDescent="0.25">
      <c r="A12" s="17" t="s">
        <v>25</v>
      </c>
      <c r="B12" s="18" t="s">
        <v>7</v>
      </c>
      <c r="C12" s="19" t="s">
        <v>37</v>
      </c>
      <c r="D12" s="1"/>
      <c r="E12" s="1"/>
      <c r="F12" s="1"/>
    </row>
    <row r="13" spans="1:6" ht="31.5" x14ac:dyDescent="0.25">
      <c r="A13" s="20" t="s">
        <v>26</v>
      </c>
      <c r="B13" s="21" t="s">
        <v>8</v>
      </c>
      <c r="C13" s="22" t="s">
        <v>14</v>
      </c>
      <c r="D13" s="1"/>
      <c r="E13" s="1"/>
      <c r="F13" s="1"/>
    </row>
    <row r="14" spans="1:6" ht="57" customHeight="1" x14ac:dyDescent="0.25">
      <c r="A14" s="17" t="s">
        <v>27</v>
      </c>
      <c r="B14" s="18" t="s">
        <v>9</v>
      </c>
      <c r="C14" s="19" t="s">
        <v>41</v>
      </c>
      <c r="D14" s="1"/>
      <c r="E14" s="1"/>
      <c r="F14" s="1"/>
    </row>
    <row r="15" spans="1:6" ht="31.5" x14ac:dyDescent="0.25">
      <c r="A15" s="20" t="s">
        <v>28</v>
      </c>
      <c r="B15" s="21" t="s">
        <v>40</v>
      </c>
      <c r="C15" s="22" t="s">
        <v>43</v>
      </c>
      <c r="D15" s="1"/>
      <c r="E15" s="1"/>
      <c r="F15" s="1"/>
    </row>
    <row r="16" spans="1:6" ht="47.25" x14ac:dyDescent="0.25">
      <c r="A16" s="17" t="s">
        <v>29</v>
      </c>
      <c r="B16" s="18" t="s">
        <v>10</v>
      </c>
      <c r="C16" s="19" t="s">
        <v>13</v>
      </c>
      <c r="D16" s="1"/>
      <c r="E16" s="1"/>
      <c r="F16" s="1"/>
    </row>
    <row r="17" spans="1:6" ht="15.75" x14ac:dyDescent="0.25">
      <c r="A17" s="1"/>
      <c r="B17" s="1"/>
      <c r="C17" s="2"/>
      <c r="D17" s="1"/>
      <c r="E17" s="1"/>
      <c r="F17" s="1"/>
    </row>
    <row r="18" spans="1:6" ht="40.5" customHeight="1" x14ac:dyDescent="0.25">
      <c r="A18" s="88" t="s">
        <v>11</v>
      </c>
      <c r="B18" s="89"/>
      <c r="C18" s="89"/>
      <c r="D18" s="1"/>
      <c r="E18" s="1"/>
      <c r="F18" s="1"/>
    </row>
    <row r="19" spans="1:6" ht="33.75" customHeight="1" x14ac:dyDescent="0.25">
      <c r="A19" s="86" t="s">
        <v>0</v>
      </c>
      <c r="B19" s="87"/>
      <c r="C19" s="87"/>
      <c r="D19" s="1"/>
      <c r="E19" s="1"/>
      <c r="F19" s="1"/>
    </row>
    <row r="20" spans="1:6" ht="24.95" customHeight="1" x14ac:dyDescent="0.25">
      <c r="A20" s="83" t="s">
        <v>46</v>
      </c>
      <c r="B20" s="83"/>
      <c r="C20" s="83"/>
      <c r="D20" s="1"/>
      <c r="E20" s="1"/>
      <c r="F20" s="1"/>
    </row>
    <row r="21" spans="1:6" ht="24.95" customHeight="1" x14ac:dyDescent="0.25">
      <c r="A21" s="83"/>
      <c r="B21" s="83"/>
      <c r="C21" s="83"/>
      <c r="D21" s="1"/>
      <c r="E21" s="1"/>
      <c r="F21" s="1"/>
    </row>
    <row r="22" spans="1:6" ht="24.95" customHeight="1" x14ac:dyDescent="0.25">
      <c r="A22" s="83"/>
      <c r="B22" s="83"/>
      <c r="C22" s="83"/>
      <c r="D22" s="1"/>
      <c r="E22" s="1"/>
      <c r="F22" s="1"/>
    </row>
    <row r="23" spans="1:6" ht="24.95" customHeight="1" x14ac:dyDescent="0.25">
      <c r="A23" s="83"/>
      <c r="B23" s="83"/>
      <c r="C23" s="83"/>
      <c r="D23" s="1"/>
      <c r="E23" s="1"/>
      <c r="F23" s="1"/>
    </row>
    <row r="24" spans="1:6" ht="20.100000000000001" customHeight="1" x14ac:dyDescent="0.25">
      <c r="A24" s="24" t="s">
        <v>1</v>
      </c>
      <c r="B24" s="25" t="s">
        <v>19</v>
      </c>
      <c r="C24" s="25" t="s">
        <v>2</v>
      </c>
      <c r="D24" s="1"/>
      <c r="E24" s="1"/>
      <c r="F24" s="1"/>
    </row>
    <row r="25" spans="1:6" ht="63" x14ac:dyDescent="0.25">
      <c r="A25" s="17" t="s">
        <v>21</v>
      </c>
      <c r="B25" s="18" t="s">
        <v>34</v>
      </c>
      <c r="C25" s="26" t="s">
        <v>35</v>
      </c>
      <c r="D25" s="1"/>
      <c r="E25" s="1"/>
      <c r="F25" s="1"/>
    </row>
    <row r="26" spans="1:6" ht="31.5" x14ac:dyDescent="0.25">
      <c r="A26" s="20" t="s">
        <v>22</v>
      </c>
      <c r="B26" s="21" t="s">
        <v>4</v>
      </c>
      <c r="C26" s="34" t="s">
        <v>39</v>
      </c>
      <c r="D26" s="1"/>
      <c r="E26" s="1"/>
      <c r="F26" s="1"/>
    </row>
    <row r="27" spans="1:6" ht="30" customHeight="1" x14ac:dyDescent="0.25">
      <c r="A27" s="17" t="s">
        <v>23</v>
      </c>
      <c r="B27" s="18" t="s">
        <v>5</v>
      </c>
      <c r="C27" s="26" t="s">
        <v>31</v>
      </c>
      <c r="D27" s="1"/>
      <c r="E27" s="1"/>
      <c r="F27" s="1"/>
    </row>
    <row r="28" spans="1:6" ht="43.5" customHeight="1" x14ac:dyDescent="0.25">
      <c r="A28" s="20" t="s">
        <v>24</v>
      </c>
      <c r="B28" s="21" t="s">
        <v>8</v>
      </c>
      <c r="C28" s="34" t="s">
        <v>14</v>
      </c>
      <c r="D28" s="1"/>
      <c r="E28" s="1"/>
      <c r="F28" s="1"/>
    </row>
    <row r="29" spans="1:6" ht="24" customHeight="1" x14ac:dyDescent="0.25">
      <c r="A29" s="17" t="s">
        <v>25</v>
      </c>
      <c r="B29" s="18" t="s">
        <v>9</v>
      </c>
      <c r="C29" s="26" t="s">
        <v>41</v>
      </c>
      <c r="D29" s="1"/>
      <c r="E29" s="1"/>
      <c r="F29" s="1"/>
    </row>
    <row r="30" spans="1:6" ht="48.75" customHeight="1" x14ac:dyDescent="0.25">
      <c r="A30" s="20" t="s">
        <v>26</v>
      </c>
      <c r="B30" s="21" t="s">
        <v>42</v>
      </c>
      <c r="C30" s="34" t="s">
        <v>43</v>
      </c>
      <c r="D30" s="1"/>
      <c r="E30" s="1"/>
      <c r="F30" s="1"/>
    </row>
    <row r="31" spans="1:6" ht="57.75" customHeight="1" x14ac:dyDescent="0.25">
      <c r="A31" s="17" t="s">
        <v>27</v>
      </c>
      <c r="B31" s="18" t="s">
        <v>10</v>
      </c>
      <c r="C31" s="26" t="s">
        <v>13</v>
      </c>
      <c r="D31" s="1"/>
      <c r="E31" s="1"/>
      <c r="F31" s="1"/>
    </row>
    <row r="32" spans="1:6" ht="15.75" customHeight="1" x14ac:dyDescent="0.25">
      <c r="A32" s="1"/>
      <c r="B32" s="1"/>
      <c r="C32" s="2"/>
      <c r="D32" s="1"/>
      <c r="E32" s="1"/>
      <c r="F32" s="1"/>
    </row>
    <row r="33" spans="1:6" ht="15.75" customHeight="1" x14ac:dyDescent="0.25">
      <c r="A33" s="1"/>
      <c r="B33" s="1"/>
      <c r="C33" s="2"/>
      <c r="D33" s="1"/>
      <c r="E33" s="1"/>
      <c r="F33" s="1"/>
    </row>
    <row r="34" spans="1:6" ht="15.75" customHeight="1" x14ac:dyDescent="0.25">
      <c r="A34" s="1"/>
      <c r="B34" s="1"/>
      <c r="C34" s="2"/>
      <c r="D34" s="1"/>
      <c r="E34" s="1"/>
      <c r="F34" s="1"/>
    </row>
    <row r="35" spans="1:6" ht="15.75" customHeight="1" x14ac:dyDescent="0.25">
      <c r="A35" s="1"/>
      <c r="B35" s="1"/>
      <c r="C35" s="2"/>
      <c r="D35" s="1"/>
      <c r="E35" s="1"/>
      <c r="F35" s="1"/>
    </row>
    <row r="36" spans="1:6" ht="15.75" customHeight="1" x14ac:dyDescent="0.25">
      <c r="A36" s="1"/>
      <c r="B36" s="1"/>
      <c r="C36" s="2"/>
      <c r="D36" s="1"/>
      <c r="E36" s="1"/>
      <c r="F36" s="1"/>
    </row>
    <row r="37" spans="1:6" ht="15.75" customHeight="1" x14ac:dyDescent="0.25">
      <c r="A37" s="1"/>
      <c r="B37" s="1"/>
      <c r="C37" s="2"/>
      <c r="D37" s="1"/>
      <c r="E37" s="1"/>
      <c r="F37" s="1"/>
    </row>
    <row r="38" spans="1:6" ht="15.75" customHeight="1" x14ac:dyDescent="0.25">
      <c r="A38" s="1"/>
      <c r="B38" s="1"/>
      <c r="C38" s="2"/>
      <c r="D38" s="1"/>
      <c r="E38" s="1"/>
      <c r="F38" s="1"/>
    </row>
    <row r="39" spans="1:6" ht="15.75" customHeight="1" x14ac:dyDescent="0.25">
      <c r="A39" s="1"/>
      <c r="B39" s="1"/>
      <c r="C39" s="2"/>
      <c r="D39" s="1"/>
      <c r="E39" s="1"/>
      <c r="F39" s="1"/>
    </row>
    <row r="40" spans="1:6" ht="15.75" customHeight="1" x14ac:dyDescent="0.25">
      <c r="A40" s="1"/>
      <c r="B40" s="1"/>
      <c r="C40" s="2"/>
      <c r="D40" s="1"/>
      <c r="E40" s="1"/>
      <c r="F40" s="1"/>
    </row>
    <row r="41" spans="1:6" ht="15.75" customHeight="1" x14ac:dyDescent="0.25">
      <c r="A41" s="1"/>
      <c r="B41" s="1"/>
      <c r="C41" s="2"/>
      <c r="D41" s="1"/>
      <c r="E41" s="1"/>
      <c r="F41" s="1"/>
    </row>
    <row r="42" spans="1:6" ht="15.75" customHeight="1" x14ac:dyDescent="0.25">
      <c r="A42" s="1"/>
      <c r="B42" s="1"/>
      <c r="C42" s="2"/>
      <c r="D42" s="1"/>
      <c r="E42" s="1"/>
      <c r="F42" s="1"/>
    </row>
    <row r="43" spans="1:6" ht="15.75" customHeight="1" x14ac:dyDescent="0.25">
      <c r="A43" s="1"/>
      <c r="B43" s="1"/>
      <c r="C43" s="2"/>
      <c r="D43" s="1"/>
      <c r="E43" s="1"/>
      <c r="F43" s="1"/>
    </row>
    <row r="44" spans="1:6" ht="15.75" customHeight="1" x14ac:dyDescent="0.25">
      <c r="A44" s="1"/>
      <c r="B44" s="1"/>
      <c r="C44" s="2"/>
      <c r="D44" s="1"/>
      <c r="E44" s="1"/>
      <c r="F44" s="1"/>
    </row>
    <row r="45" spans="1:6" ht="15.75" customHeight="1" x14ac:dyDescent="0.25">
      <c r="A45" s="1"/>
      <c r="B45" s="1"/>
      <c r="C45" s="2"/>
      <c r="D45" s="1"/>
      <c r="E45" s="1"/>
      <c r="F45" s="1"/>
    </row>
    <row r="46" spans="1:6" ht="15.75" customHeight="1" x14ac:dyDescent="0.25">
      <c r="A46" s="1"/>
      <c r="B46" s="1"/>
      <c r="C46" s="2"/>
      <c r="D46" s="1"/>
      <c r="E46" s="1"/>
      <c r="F46" s="1"/>
    </row>
    <row r="47" spans="1:6" ht="15.75" customHeight="1" x14ac:dyDescent="0.25">
      <c r="A47" s="1"/>
      <c r="B47" s="1"/>
      <c r="C47" s="2"/>
      <c r="D47" s="1"/>
      <c r="E47" s="1"/>
      <c r="F47" s="1"/>
    </row>
    <row r="48" spans="1:6" ht="15.75" customHeight="1" x14ac:dyDescent="0.25">
      <c r="A48" s="1"/>
      <c r="B48" s="1"/>
      <c r="C48" s="2"/>
      <c r="D48" s="1"/>
      <c r="E48" s="1"/>
      <c r="F48" s="1"/>
    </row>
    <row r="49" spans="1:6" ht="15.75" customHeight="1" x14ac:dyDescent="0.25">
      <c r="A49" s="1"/>
      <c r="B49" s="1"/>
      <c r="C49" s="2"/>
      <c r="D49" s="1"/>
      <c r="E49" s="1"/>
      <c r="F49" s="1"/>
    </row>
    <row r="50" spans="1:6" ht="15.75" customHeight="1" x14ac:dyDescent="0.25">
      <c r="A50" s="1"/>
      <c r="B50" s="1"/>
      <c r="C50" s="2"/>
      <c r="D50" s="1"/>
      <c r="E50" s="1"/>
      <c r="F50" s="1"/>
    </row>
    <row r="51" spans="1:6" ht="15.75" customHeight="1" x14ac:dyDescent="0.25">
      <c r="A51" s="1"/>
      <c r="B51" s="1"/>
      <c r="C51" s="2"/>
      <c r="D51" s="1"/>
      <c r="E51" s="1"/>
      <c r="F51" s="1"/>
    </row>
    <row r="52" spans="1:6" ht="15.75" customHeight="1" x14ac:dyDescent="0.25">
      <c r="A52" s="1"/>
      <c r="B52" s="1"/>
      <c r="C52" s="2"/>
      <c r="D52" s="1"/>
      <c r="E52" s="1"/>
      <c r="F52" s="1"/>
    </row>
    <row r="53" spans="1:6" ht="15.75" customHeight="1" x14ac:dyDescent="0.25">
      <c r="A53" s="1"/>
      <c r="B53" s="1"/>
      <c r="C53" s="2"/>
      <c r="D53" s="1"/>
      <c r="E53" s="1"/>
      <c r="F53" s="1"/>
    </row>
    <row r="54" spans="1:6" ht="15.75" customHeight="1" x14ac:dyDescent="0.25">
      <c r="A54" s="1"/>
      <c r="B54" s="1"/>
      <c r="C54" s="2"/>
      <c r="D54" s="1"/>
      <c r="E54" s="1"/>
      <c r="F54" s="1"/>
    </row>
    <row r="55" spans="1:6" ht="15.75" customHeight="1" x14ac:dyDescent="0.25">
      <c r="A55" s="1"/>
      <c r="B55" s="1"/>
      <c r="C55" s="2"/>
      <c r="D55" s="1"/>
      <c r="E55" s="1"/>
      <c r="F55" s="1"/>
    </row>
    <row r="56" spans="1:6" ht="15.75" customHeight="1" x14ac:dyDescent="0.25">
      <c r="A56" s="1"/>
      <c r="B56" s="1"/>
      <c r="C56" s="2"/>
      <c r="D56" s="1"/>
      <c r="E56" s="1"/>
      <c r="F56" s="1"/>
    </row>
    <row r="57" spans="1:6" ht="15.75" customHeight="1" x14ac:dyDescent="0.25">
      <c r="A57" s="1"/>
      <c r="B57" s="1"/>
      <c r="C57" s="2"/>
      <c r="D57" s="1"/>
      <c r="E57" s="1"/>
      <c r="F57" s="1"/>
    </row>
    <row r="58" spans="1:6" ht="15.75" customHeight="1" x14ac:dyDescent="0.25">
      <c r="A58" s="1"/>
      <c r="B58" s="1"/>
      <c r="C58" s="2"/>
      <c r="D58" s="1"/>
      <c r="E58" s="1"/>
      <c r="F58" s="1"/>
    </row>
    <row r="59" spans="1:6" ht="15.75" customHeight="1" x14ac:dyDescent="0.25">
      <c r="A59" s="1"/>
      <c r="B59" s="1"/>
      <c r="C59" s="2"/>
      <c r="D59" s="1"/>
      <c r="E59" s="1"/>
      <c r="F59" s="1"/>
    </row>
    <row r="60" spans="1:6" ht="15.75" customHeight="1" x14ac:dyDescent="0.25">
      <c r="A60" s="1"/>
      <c r="B60" s="1"/>
      <c r="C60" s="2"/>
      <c r="D60" s="1"/>
      <c r="E60" s="1"/>
      <c r="F60" s="1"/>
    </row>
    <row r="61" spans="1:6" ht="15.75" customHeight="1" x14ac:dyDescent="0.25">
      <c r="A61" s="1"/>
      <c r="B61" s="1"/>
      <c r="C61" s="2"/>
      <c r="D61" s="1"/>
      <c r="E61" s="1"/>
      <c r="F61" s="1"/>
    </row>
    <row r="62" spans="1:6" ht="15.75" customHeight="1" x14ac:dyDescent="0.25">
      <c r="A62" s="1"/>
      <c r="B62" s="1"/>
      <c r="C62" s="2"/>
      <c r="D62" s="1"/>
      <c r="E62" s="1"/>
      <c r="F62" s="1"/>
    </row>
    <row r="63" spans="1:6" ht="15.75" customHeight="1" x14ac:dyDescent="0.25">
      <c r="A63" s="1"/>
      <c r="B63" s="1"/>
      <c r="C63" s="2"/>
      <c r="D63" s="1"/>
      <c r="E63" s="1"/>
      <c r="F63" s="1"/>
    </row>
    <row r="64" spans="1:6" ht="15.75" customHeight="1" x14ac:dyDescent="0.25">
      <c r="A64" s="1"/>
      <c r="B64" s="1"/>
      <c r="C64" s="2"/>
      <c r="D64" s="1"/>
      <c r="E64" s="1"/>
      <c r="F64" s="1"/>
    </row>
    <row r="65" spans="1:6" ht="15.75" customHeight="1" x14ac:dyDescent="0.25">
      <c r="A65" s="1"/>
      <c r="B65" s="1"/>
      <c r="C65" s="2"/>
      <c r="D65" s="1"/>
      <c r="E65" s="1"/>
      <c r="F65" s="1"/>
    </row>
    <row r="66" spans="1:6" ht="15.75" customHeight="1" x14ac:dyDescent="0.25">
      <c r="A66" s="1"/>
      <c r="B66" s="1"/>
      <c r="C66" s="2"/>
      <c r="D66" s="1"/>
      <c r="E66" s="1"/>
      <c r="F66" s="1"/>
    </row>
    <row r="67" spans="1:6" ht="15.75" customHeight="1" x14ac:dyDescent="0.25">
      <c r="A67" s="1"/>
      <c r="B67" s="1"/>
      <c r="C67" s="2"/>
      <c r="D67" s="1"/>
      <c r="E67" s="1"/>
      <c r="F67" s="1"/>
    </row>
    <row r="68" spans="1:6" ht="15.75" customHeight="1" x14ac:dyDescent="0.25">
      <c r="A68" s="1"/>
      <c r="B68" s="1"/>
      <c r="C68" s="2"/>
      <c r="D68" s="1"/>
      <c r="E68" s="1"/>
      <c r="F68" s="1"/>
    </row>
    <row r="69" spans="1:6" ht="15.75" customHeight="1" x14ac:dyDescent="0.25">
      <c r="A69" s="1"/>
      <c r="B69" s="1"/>
      <c r="C69" s="2"/>
      <c r="D69" s="1"/>
      <c r="E69" s="1"/>
      <c r="F69" s="1"/>
    </row>
    <row r="70" spans="1:6" ht="15.75" customHeight="1" x14ac:dyDescent="0.25">
      <c r="A70" s="1"/>
      <c r="B70" s="1"/>
      <c r="C70" s="2"/>
      <c r="D70" s="1"/>
      <c r="E70" s="1"/>
      <c r="F70" s="1"/>
    </row>
    <row r="71" spans="1:6" ht="15.75" customHeight="1" x14ac:dyDescent="0.25">
      <c r="A71" s="1"/>
      <c r="B71" s="1"/>
      <c r="C71" s="2"/>
      <c r="D71" s="1"/>
      <c r="E71" s="1"/>
      <c r="F71" s="1"/>
    </row>
    <row r="72" spans="1:6" ht="15.75" customHeight="1" x14ac:dyDescent="0.25">
      <c r="A72" s="1"/>
      <c r="B72" s="1"/>
      <c r="C72" s="2"/>
      <c r="D72" s="1"/>
      <c r="E72" s="1"/>
      <c r="F72" s="1"/>
    </row>
    <row r="73" spans="1:6" ht="15.75" customHeight="1" x14ac:dyDescent="0.25">
      <c r="A73" s="1"/>
      <c r="B73" s="1"/>
      <c r="C73" s="2"/>
      <c r="D73" s="1"/>
      <c r="E73" s="1"/>
      <c r="F73" s="1"/>
    </row>
    <row r="74" spans="1:6" ht="15.75" customHeight="1" x14ac:dyDescent="0.25">
      <c r="A74" s="1"/>
      <c r="B74" s="1"/>
      <c r="C74" s="2"/>
      <c r="D74" s="1"/>
      <c r="E74" s="1"/>
      <c r="F74" s="1"/>
    </row>
    <row r="75" spans="1:6" ht="15.75" customHeight="1" x14ac:dyDescent="0.25">
      <c r="A75" s="1"/>
      <c r="B75" s="1"/>
      <c r="C75" s="2"/>
      <c r="D75" s="1"/>
      <c r="E75" s="1"/>
      <c r="F75" s="1"/>
    </row>
    <row r="76" spans="1:6" ht="15.75" customHeight="1" x14ac:dyDescent="0.25">
      <c r="A76" s="1"/>
      <c r="B76" s="1"/>
      <c r="C76" s="2"/>
      <c r="D76" s="1"/>
      <c r="E76" s="1"/>
      <c r="F76" s="1"/>
    </row>
    <row r="77" spans="1:6" ht="15.75" customHeight="1" x14ac:dyDescent="0.25">
      <c r="A77" s="1"/>
      <c r="B77" s="1"/>
      <c r="C77" s="2"/>
      <c r="D77" s="1"/>
      <c r="E77" s="1"/>
      <c r="F77" s="1"/>
    </row>
    <row r="78" spans="1:6" ht="15.75" customHeight="1" x14ac:dyDescent="0.25">
      <c r="A78" s="1"/>
      <c r="B78" s="1"/>
      <c r="C78" s="2"/>
      <c r="D78" s="1"/>
      <c r="E78" s="1"/>
      <c r="F78" s="1"/>
    </row>
    <row r="79" spans="1:6" ht="15.75" customHeight="1" x14ac:dyDescent="0.25">
      <c r="A79" s="1"/>
      <c r="B79" s="1"/>
      <c r="C79" s="2"/>
      <c r="D79" s="1"/>
      <c r="E79" s="1"/>
      <c r="F79" s="1"/>
    </row>
    <row r="80" spans="1:6" ht="15.75" customHeight="1" x14ac:dyDescent="0.25">
      <c r="A80" s="1"/>
      <c r="B80" s="1"/>
      <c r="C80" s="2"/>
      <c r="D80" s="1"/>
      <c r="E80" s="1"/>
      <c r="F80" s="1"/>
    </row>
    <row r="81" spans="1:6" ht="15.75" customHeight="1" x14ac:dyDescent="0.25">
      <c r="A81" s="1"/>
      <c r="B81" s="1"/>
      <c r="C81" s="2"/>
      <c r="D81" s="1"/>
      <c r="E81" s="1"/>
      <c r="F81" s="1"/>
    </row>
    <row r="82" spans="1:6" ht="15.75" customHeight="1" x14ac:dyDescent="0.25">
      <c r="A82" s="1"/>
      <c r="B82" s="1"/>
      <c r="C82" s="2"/>
      <c r="D82" s="1"/>
      <c r="E82" s="1"/>
      <c r="F82" s="1"/>
    </row>
    <row r="83" spans="1:6" ht="15.75" customHeight="1" x14ac:dyDescent="0.25">
      <c r="A83" s="1"/>
      <c r="B83" s="1"/>
      <c r="C83" s="2"/>
      <c r="D83" s="1"/>
      <c r="E83" s="1"/>
      <c r="F83" s="1"/>
    </row>
    <row r="84" spans="1:6" ht="15.75" customHeight="1" x14ac:dyDescent="0.25">
      <c r="A84" s="1"/>
      <c r="B84" s="1"/>
      <c r="C84" s="2"/>
      <c r="D84" s="1"/>
      <c r="E84" s="1"/>
      <c r="F84" s="1"/>
    </row>
    <row r="85" spans="1:6" ht="15.75" customHeight="1" x14ac:dyDescent="0.25">
      <c r="A85" s="1"/>
      <c r="B85" s="1"/>
      <c r="C85" s="2"/>
      <c r="D85" s="1"/>
      <c r="E85" s="1"/>
      <c r="F85" s="1"/>
    </row>
    <row r="86" spans="1:6" ht="15.75" customHeight="1" x14ac:dyDescent="0.25">
      <c r="A86" s="1"/>
      <c r="B86" s="1"/>
      <c r="C86" s="2"/>
      <c r="D86" s="1"/>
      <c r="E86" s="1"/>
      <c r="F86" s="1"/>
    </row>
    <row r="87" spans="1:6" ht="15.75" customHeight="1" x14ac:dyDescent="0.25">
      <c r="A87" s="1"/>
      <c r="B87" s="1"/>
      <c r="C87" s="2"/>
      <c r="D87" s="1"/>
      <c r="E87" s="1"/>
      <c r="F87" s="1"/>
    </row>
    <row r="88" spans="1:6" ht="15.75" customHeight="1" x14ac:dyDescent="0.25">
      <c r="A88" s="1"/>
      <c r="B88" s="1"/>
      <c r="C88" s="2"/>
      <c r="D88" s="1"/>
      <c r="E88" s="1"/>
      <c r="F88" s="1"/>
    </row>
    <row r="89" spans="1:6" ht="15.75" customHeight="1" x14ac:dyDescent="0.25">
      <c r="A89" s="1"/>
      <c r="B89" s="1"/>
      <c r="C89" s="2"/>
      <c r="D89" s="1"/>
      <c r="E89" s="1"/>
      <c r="F89" s="1"/>
    </row>
    <row r="90" spans="1:6" ht="15.75" customHeight="1" x14ac:dyDescent="0.25">
      <c r="A90" s="1"/>
      <c r="B90" s="1"/>
      <c r="C90" s="2"/>
      <c r="D90" s="1"/>
      <c r="E90" s="1"/>
      <c r="F90" s="1"/>
    </row>
    <row r="91" spans="1:6" ht="15.75" customHeight="1" x14ac:dyDescent="0.25">
      <c r="A91" s="1"/>
      <c r="B91" s="1"/>
      <c r="C91" s="2"/>
      <c r="D91" s="1"/>
      <c r="E91" s="1"/>
      <c r="F91" s="1"/>
    </row>
    <row r="92" spans="1:6" ht="15.75" customHeight="1" x14ac:dyDescent="0.25">
      <c r="A92" s="1"/>
      <c r="B92" s="1"/>
      <c r="C92" s="2"/>
      <c r="D92" s="1"/>
      <c r="E92" s="1"/>
      <c r="F92" s="1"/>
    </row>
    <row r="93" spans="1:6" ht="15.75" customHeight="1" x14ac:dyDescent="0.25">
      <c r="A93" s="1"/>
      <c r="B93" s="1"/>
      <c r="C93" s="2"/>
      <c r="D93" s="1"/>
      <c r="E93" s="1"/>
      <c r="F93" s="1"/>
    </row>
    <row r="94" spans="1:6" ht="15.75" customHeight="1" x14ac:dyDescent="0.25">
      <c r="A94" s="1"/>
      <c r="B94" s="1"/>
      <c r="C94" s="2"/>
      <c r="D94" s="1"/>
      <c r="E94" s="1"/>
      <c r="F94" s="1"/>
    </row>
    <row r="95" spans="1:6" ht="15.75" customHeight="1" x14ac:dyDescent="0.25">
      <c r="A95" s="1"/>
      <c r="B95" s="1"/>
      <c r="C95" s="2"/>
      <c r="D95" s="1"/>
      <c r="E95" s="1"/>
      <c r="F95" s="1"/>
    </row>
    <row r="96" spans="1:6" ht="15.75" customHeight="1" x14ac:dyDescent="0.25">
      <c r="A96" s="1"/>
      <c r="B96" s="1"/>
      <c r="C96" s="2"/>
      <c r="D96" s="1"/>
      <c r="E96" s="1"/>
      <c r="F96" s="1"/>
    </row>
    <row r="97" spans="1:6" ht="15.75" customHeight="1" x14ac:dyDescent="0.25">
      <c r="A97" s="1"/>
      <c r="B97" s="1"/>
      <c r="C97" s="2"/>
      <c r="D97" s="1"/>
      <c r="E97" s="1"/>
      <c r="F97" s="1"/>
    </row>
    <row r="98" spans="1:6" ht="15.75" customHeight="1" x14ac:dyDescent="0.25">
      <c r="A98" s="1"/>
      <c r="B98" s="1"/>
      <c r="C98" s="2"/>
      <c r="D98" s="1"/>
      <c r="E98" s="1"/>
      <c r="F98" s="1"/>
    </row>
    <row r="99" spans="1:6" ht="15.75" customHeight="1" x14ac:dyDescent="0.25">
      <c r="A99" s="1"/>
      <c r="B99" s="1"/>
      <c r="C99" s="2"/>
      <c r="D99" s="1"/>
      <c r="E99" s="1"/>
      <c r="F99" s="1"/>
    </row>
    <row r="100" spans="1:6" ht="15.75" customHeight="1" x14ac:dyDescent="0.25">
      <c r="A100" s="1"/>
      <c r="B100" s="1"/>
      <c r="C100" s="2"/>
      <c r="D100" s="1"/>
      <c r="E100" s="1"/>
      <c r="F100" s="1"/>
    </row>
    <row r="101" spans="1:6" ht="15.75" customHeight="1" x14ac:dyDescent="0.25">
      <c r="A101" s="1"/>
      <c r="B101" s="1"/>
      <c r="C101" s="2"/>
      <c r="D101" s="1"/>
      <c r="E101" s="1"/>
      <c r="F101" s="1"/>
    </row>
    <row r="102" spans="1:6" ht="15.75" customHeight="1" x14ac:dyDescent="0.25">
      <c r="A102" s="1"/>
      <c r="B102" s="1"/>
      <c r="C102" s="2"/>
      <c r="D102" s="1"/>
      <c r="E102" s="1"/>
      <c r="F102" s="1"/>
    </row>
    <row r="103" spans="1:6" ht="15.75" customHeight="1" x14ac:dyDescent="0.25">
      <c r="A103" s="1"/>
      <c r="B103" s="1"/>
      <c r="C103" s="2"/>
      <c r="D103" s="1"/>
      <c r="E103" s="1"/>
      <c r="F103" s="1"/>
    </row>
    <row r="104" spans="1:6" ht="15.75" customHeight="1" x14ac:dyDescent="0.25">
      <c r="A104" s="1"/>
      <c r="B104" s="1"/>
      <c r="C104" s="2"/>
      <c r="D104" s="1"/>
      <c r="E104" s="1"/>
      <c r="F104" s="1"/>
    </row>
    <row r="105" spans="1:6" ht="15.75" customHeight="1" x14ac:dyDescent="0.25">
      <c r="A105" s="1"/>
      <c r="B105" s="1"/>
      <c r="C105" s="2"/>
      <c r="D105" s="1"/>
      <c r="E105" s="1"/>
      <c r="F105" s="1"/>
    </row>
    <row r="106" spans="1:6" ht="15.75" customHeight="1" x14ac:dyDescent="0.25">
      <c r="A106" s="1"/>
      <c r="B106" s="1"/>
      <c r="C106" s="2"/>
      <c r="D106" s="1"/>
      <c r="E106" s="1"/>
      <c r="F106" s="1"/>
    </row>
  </sheetData>
  <mergeCells count="6">
    <mergeCell ref="A20:C23"/>
    <mergeCell ref="A1:C1"/>
    <mergeCell ref="A19:C19"/>
    <mergeCell ref="A18:C18"/>
    <mergeCell ref="A2:C2"/>
    <mergeCell ref="A3:C6"/>
  </mergeCell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70"/>
  <sheetViews>
    <sheetView tabSelected="1" view="pageBreakPreview" zoomScale="60" zoomScaleNormal="70" workbookViewId="0">
      <selection activeCell="E5" sqref="E5"/>
    </sheetView>
  </sheetViews>
  <sheetFormatPr baseColWidth="10" defaultColWidth="12.625" defaultRowHeight="15" customHeight="1" x14ac:dyDescent="0.25"/>
  <cols>
    <col min="1" max="1" width="23.125" customWidth="1"/>
    <col min="2" max="3" width="35.625" customWidth="1"/>
    <col min="4" max="4" width="28.875" customWidth="1"/>
    <col min="5" max="5" width="28.875" style="81" customWidth="1"/>
    <col min="6" max="6" width="25.5" customWidth="1"/>
    <col min="7" max="7" width="26.5" customWidth="1"/>
    <col min="8" max="8" width="25.5" customWidth="1"/>
    <col min="9" max="9" width="30.875" customWidth="1"/>
    <col min="10" max="11" width="10.625" customWidth="1"/>
  </cols>
  <sheetData>
    <row r="1" spans="1:9" ht="21.95" customHeight="1" x14ac:dyDescent="0.25">
      <c r="A1" s="102" t="s">
        <v>38</v>
      </c>
      <c r="B1" s="103"/>
      <c r="C1" s="103"/>
      <c r="D1" s="103"/>
      <c r="E1" s="103"/>
      <c r="F1" s="103"/>
      <c r="G1" s="103"/>
      <c r="H1" s="103"/>
      <c r="I1" s="104"/>
    </row>
    <row r="2" spans="1:9" ht="26.25" customHeight="1" x14ac:dyDescent="0.25">
      <c r="A2" s="105" t="s">
        <v>36</v>
      </c>
      <c r="B2" s="106"/>
      <c r="C2" s="106"/>
      <c r="D2" s="106"/>
      <c r="E2" s="106"/>
      <c r="F2" s="106"/>
      <c r="G2" s="106"/>
      <c r="H2" s="106"/>
      <c r="I2" s="107"/>
    </row>
    <row r="3" spans="1:9" ht="121.5" customHeight="1" thickBot="1" x14ac:dyDescent="0.3">
      <c r="A3" s="16" t="s">
        <v>16</v>
      </c>
      <c r="B3" s="16" t="s">
        <v>4</v>
      </c>
      <c r="C3" s="16" t="s">
        <v>5</v>
      </c>
      <c r="D3" s="16" t="s">
        <v>48</v>
      </c>
      <c r="E3" s="16" t="s">
        <v>7</v>
      </c>
      <c r="F3" s="16" t="s">
        <v>8</v>
      </c>
      <c r="G3" s="16" t="s">
        <v>9</v>
      </c>
      <c r="H3" s="16" t="s">
        <v>40</v>
      </c>
      <c r="I3" s="15" t="s">
        <v>10</v>
      </c>
    </row>
    <row r="4" spans="1:9" ht="63.75" thickTop="1" x14ac:dyDescent="0.25">
      <c r="A4" s="42" t="s">
        <v>705</v>
      </c>
      <c r="B4" s="69" t="s">
        <v>49</v>
      </c>
      <c r="C4" s="44" t="s">
        <v>289</v>
      </c>
      <c r="D4" s="45" t="s">
        <v>276</v>
      </c>
      <c r="E4" s="46" t="s">
        <v>290</v>
      </c>
      <c r="F4" s="47" t="s">
        <v>291</v>
      </c>
      <c r="G4" s="44" t="s">
        <v>292</v>
      </c>
      <c r="H4" s="48">
        <f>827120.26*1.16</f>
        <v>959459.50159999996</v>
      </c>
      <c r="I4" s="47" t="s">
        <v>275</v>
      </c>
    </row>
    <row r="5" spans="1:9" ht="173.25" x14ac:dyDescent="0.25">
      <c r="A5" s="43" t="s">
        <v>706</v>
      </c>
      <c r="B5" s="70" t="s">
        <v>277</v>
      </c>
      <c r="C5" s="49" t="s">
        <v>280</v>
      </c>
      <c r="D5" s="50" t="s">
        <v>283</v>
      </c>
      <c r="E5" s="51" t="s">
        <v>284</v>
      </c>
      <c r="F5" s="52" t="s">
        <v>285</v>
      </c>
      <c r="G5" s="52" t="s">
        <v>288</v>
      </c>
      <c r="H5" s="53">
        <v>1998169.52</v>
      </c>
      <c r="I5" s="54" t="s">
        <v>275</v>
      </c>
    </row>
    <row r="6" spans="1:9" ht="141.75" x14ac:dyDescent="0.25">
      <c r="A6" s="43" t="s">
        <v>707</v>
      </c>
      <c r="B6" s="62" t="s">
        <v>278</v>
      </c>
      <c r="C6" s="49" t="s">
        <v>281</v>
      </c>
      <c r="D6" s="50" t="s">
        <v>283</v>
      </c>
      <c r="E6" s="51" t="s">
        <v>284</v>
      </c>
      <c r="F6" s="52" t="s">
        <v>286</v>
      </c>
      <c r="G6" s="52" t="s">
        <v>288</v>
      </c>
      <c r="H6" s="55">
        <v>1873636.87</v>
      </c>
      <c r="I6" s="54" t="s">
        <v>275</v>
      </c>
    </row>
    <row r="7" spans="1:9" ht="157.5" x14ac:dyDescent="0.25">
      <c r="A7" s="43" t="s">
        <v>708</v>
      </c>
      <c r="B7" s="62" t="s">
        <v>279</v>
      </c>
      <c r="C7" s="49" t="s">
        <v>282</v>
      </c>
      <c r="D7" s="50" t="s">
        <v>283</v>
      </c>
      <c r="E7" s="51" t="s">
        <v>284</v>
      </c>
      <c r="F7" s="52" t="s">
        <v>287</v>
      </c>
      <c r="G7" s="52" t="s">
        <v>288</v>
      </c>
      <c r="H7" s="53">
        <v>3285007.07</v>
      </c>
      <c r="I7" s="54" t="s">
        <v>275</v>
      </c>
    </row>
    <row r="8" spans="1:9" ht="126" x14ac:dyDescent="0.25">
      <c r="A8" s="43" t="s">
        <v>709</v>
      </c>
      <c r="B8" s="64" t="s">
        <v>50</v>
      </c>
      <c r="C8" s="56" t="s">
        <v>293</v>
      </c>
      <c r="D8" s="50" t="s">
        <v>276</v>
      </c>
      <c r="E8" s="51" t="s">
        <v>290</v>
      </c>
      <c r="F8" s="56" t="s">
        <v>306</v>
      </c>
      <c r="G8" s="56" t="s">
        <v>312</v>
      </c>
      <c r="H8" s="67">
        <f>1235613.66*1.16</f>
        <v>1433311.8455999999</v>
      </c>
      <c r="I8" s="54" t="s">
        <v>275</v>
      </c>
    </row>
    <row r="9" spans="1:9" ht="47.25" x14ac:dyDescent="0.25">
      <c r="A9" s="43" t="s">
        <v>710</v>
      </c>
      <c r="B9" s="64" t="s">
        <v>51</v>
      </c>
      <c r="C9" s="58" t="s">
        <v>294</v>
      </c>
      <c r="D9" s="50" t="s">
        <v>276</v>
      </c>
      <c r="E9" s="51" t="s">
        <v>290</v>
      </c>
      <c r="F9" s="56" t="s">
        <v>307</v>
      </c>
      <c r="G9" s="56" t="s">
        <v>312</v>
      </c>
      <c r="H9" s="57">
        <f>457171.43*1.16</f>
        <v>530318.85879999993</v>
      </c>
      <c r="I9" s="54" t="s">
        <v>275</v>
      </c>
    </row>
    <row r="10" spans="1:9" ht="78.75" x14ac:dyDescent="0.25">
      <c r="A10" s="43" t="s">
        <v>711</v>
      </c>
      <c r="B10" s="64" t="s">
        <v>52</v>
      </c>
      <c r="C10" s="56" t="s">
        <v>295</v>
      </c>
      <c r="D10" s="50" t="s">
        <v>276</v>
      </c>
      <c r="E10" s="51" t="s">
        <v>290</v>
      </c>
      <c r="F10" s="56" t="s">
        <v>308</v>
      </c>
      <c r="G10" s="56" t="s">
        <v>313</v>
      </c>
      <c r="H10" s="57">
        <f>474877.22*1.16</f>
        <v>550857.57519999996</v>
      </c>
      <c r="I10" s="54" t="s">
        <v>275</v>
      </c>
    </row>
    <row r="11" spans="1:9" ht="63" x14ac:dyDescent="0.25">
      <c r="A11" s="43" t="s">
        <v>712</v>
      </c>
      <c r="B11" s="64" t="s">
        <v>53</v>
      </c>
      <c r="C11" s="56" t="s">
        <v>296</v>
      </c>
      <c r="D11" s="50" t="s">
        <v>276</v>
      </c>
      <c r="E11" s="51" t="s">
        <v>290</v>
      </c>
      <c r="F11" s="56" t="s">
        <v>309</v>
      </c>
      <c r="G11" s="56" t="s">
        <v>314</v>
      </c>
      <c r="H11" s="57">
        <f>1637931.03*1.16</f>
        <v>1899999.9948</v>
      </c>
      <c r="I11" s="54" t="s">
        <v>275</v>
      </c>
    </row>
    <row r="12" spans="1:9" ht="78.75" x14ac:dyDescent="0.25">
      <c r="A12" s="43" t="s">
        <v>713</v>
      </c>
      <c r="B12" s="64" t="s">
        <v>54</v>
      </c>
      <c r="C12" s="56" t="s">
        <v>297</v>
      </c>
      <c r="D12" s="50" t="s">
        <v>276</v>
      </c>
      <c r="E12" s="51" t="s">
        <v>290</v>
      </c>
      <c r="F12" s="56" t="s">
        <v>310</v>
      </c>
      <c r="G12" s="56" t="s">
        <v>314</v>
      </c>
      <c r="H12" s="67">
        <f>1252755.64*1.16</f>
        <v>1453196.5423999997</v>
      </c>
      <c r="I12" s="54" t="s">
        <v>275</v>
      </c>
    </row>
    <row r="13" spans="1:9" ht="63" x14ac:dyDescent="0.25">
      <c r="A13" s="43" t="s">
        <v>714</v>
      </c>
      <c r="B13" s="64" t="s">
        <v>55</v>
      </c>
      <c r="C13" s="59" t="s">
        <v>298</v>
      </c>
      <c r="D13" s="50" t="s">
        <v>276</v>
      </c>
      <c r="E13" s="51" t="s">
        <v>290</v>
      </c>
      <c r="F13" s="56" t="s">
        <v>311</v>
      </c>
      <c r="G13" s="56" t="s">
        <v>314</v>
      </c>
      <c r="H13" s="67">
        <f>1465517.24*1.16</f>
        <v>1699999.9983999999</v>
      </c>
      <c r="I13" s="54" t="s">
        <v>275</v>
      </c>
    </row>
    <row r="14" spans="1:9" ht="94.5" x14ac:dyDescent="0.25">
      <c r="A14" s="43" t="s">
        <v>715</v>
      </c>
      <c r="B14" s="62" t="s">
        <v>299</v>
      </c>
      <c r="C14" s="49" t="s">
        <v>301</v>
      </c>
      <c r="D14" s="50" t="s">
        <v>283</v>
      </c>
      <c r="E14" s="51" t="s">
        <v>284</v>
      </c>
      <c r="F14" s="52" t="s">
        <v>303</v>
      </c>
      <c r="G14" s="52" t="s">
        <v>288</v>
      </c>
      <c r="H14" s="53">
        <v>4579716.0999999996</v>
      </c>
      <c r="I14" s="54" t="s">
        <v>275</v>
      </c>
    </row>
    <row r="15" spans="1:9" ht="141.75" x14ac:dyDescent="0.25">
      <c r="A15" s="43" t="s">
        <v>716</v>
      </c>
      <c r="B15" s="62" t="s">
        <v>300</v>
      </c>
      <c r="C15" s="49" t="s">
        <v>302</v>
      </c>
      <c r="D15" s="50" t="s">
        <v>283</v>
      </c>
      <c r="E15" s="51" t="s">
        <v>284</v>
      </c>
      <c r="F15" s="52" t="s">
        <v>304</v>
      </c>
      <c r="G15" s="52" t="s">
        <v>305</v>
      </c>
      <c r="H15" s="53">
        <v>4853832.9400000004</v>
      </c>
      <c r="I15" s="54" t="s">
        <v>275</v>
      </c>
    </row>
    <row r="16" spans="1:9" ht="63" x14ac:dyDescent="0.25">
      <c r="A16" s="43" t="s">
        <v>717</v>
      </c>
      <c r="B16" s="68" t="s">
        <v>56</v>
      </c>
      <c r="C16" s="56" t="s">
        <v>315</v>
      </c>
      <c r="D16" s="50" t="s">
        <v>276</v>
      </c>
      <c r="E16" s="51" t="s">
        <v>290</v>
      </c>
      <c r="F16" s="56" t="s">
        <v>322</v>
      </c>
      <c r="G16" s="56" t="s">
        <v>328</v>
      </c>
      <c r="H16" s="57">
        <f>1171947.85*1.16</f>
        <v>1359459.5060000001</v>
      </c>
      <c r="I16" s="54" t="s">
        <v>275</v>
      </c>
    </row>
    <row r="17" spans="1:9" ht="63" x14ac:dyDescent="0.25">
      <c r="A17" s="43" t="s">
        <v>718</v>
      </c>
      <c r="B17" s="64" t="s">
        <v>57</v>
      </c>
      <c r="C17" s="56" t="s">
        <v>316</v>
      </c>
      <c r="D17" s="50" t="s">
        <v>276</v>
      </c>
      <c r="E17" s="51" t="s">
        <v>290</v>
      </c>
      <c r="F17" s="56" t="s">
        <v>323</v>
      </c>
      <c r="G17" s="56" t="s">
        <v>314</v>
      </c>
      <c r="H17" s="57">
        <f>43103.45*1.16</f>
        <v>50000.001999999993</v>
      </c>
      <c r="I17" s="54" t="s">
        <v>275</v>
      </c>
    </row>
    <row r="18" spans="1:9" ht="110.25" x14ac:dyDescent="0.25">
      <c r="A18" s="43" t="s">
        <v>719</v>
      </c>
      <c r="B18" s="64" t="s">
        <v>58</v>
      </c>
      <c r="C18" s="56" t="s">
        <v>317</v>
      </c>
      <c r="D18" s="50" t="s">
        <v>276</v>
      </c>
      <c r="E18" s="51" t="s">
        <v>290</v>
      </c>
      <c r="F18" s="56" t="s">
        <v>323</v>
      </c>
      <c r="G18" s="56" t="s">
        <v>314</v>
      </c>
      <c r="H18" s="57">
        <f>258620.69*1.16</f>
        <v>300000.00039999996</v>
      </c>
      <c r="I18" s="54" t="s">
        <v>275</v>
      </c>
    </row>
    <row r="19" spans="1:9" ht="63" x14ac:dyDescent="0.25">
      <c r="A19" s="43" t="s">
        <v>720</v>
      </c>
      <c r="B19" s="70" t="s">
        <v>59</v>
      </c>
      <c r="C19" s="59" t="s">
        <v>318</v>
      </c>
      <c r="D19" s="50" t="s">
        <v>276</v>
      </c>
      <c r="E19" s="51" t="s">
        <v>290</v>
      </c>
      <c r="F19" s="56" t="s">
        <v>324</v>
      </c>
      <c r="G19" s="56" t="s">
        <v>328</v>
      </c>
      <c r="H19" s="60">
        <f>548184.83*1.16</f>
        <v>635894.40279999992</v>
      </c>
      <c r="I19" s="54" t="s">
        <v>275</v>
      </c>
    </row>
    <row r="20" spans="1:9" ht="110.25" x14ac:dyDescent="0.25">
      <c r="A20" s="43" t="s">
        <v>721</v>
      </c>
      <c r="B20" s="70" t="s">
        <v>60</v>
      </c>
      <c r="C20" s="59" t="s">
        <v>319</v>
      </c>
      <c r="D20" s="50" t="s">
        <v>276</v>
      </c>
      <c r="E20" s="51" t="s">
        <v>290</v>
      </c>
      <c r="F20" s="56" t="s">
        <v>325</v>
      </c>
      <c r="G20" s="56" t="s">
        <v>328</v>
      </c>
      <c r="H20" s="60">
        <f>689655.17*1.16</f>
        <v>799999.99719999998</v>
      </c>
      <c r="I20" s="54" t="s">
        <v>275</v>
      </c>
    </row>
    <row r="21" spans="1:9" ht="110.25" x14ac:dyDescent="0.25">
      <c r="A21" s="43" t="s">
        <v>722</v>
      </c>
      <c r="B21" s="70" t="s">
        <v>61</v>
      </c>
      <c r="C21" s="59" t="s">
        <v>320</v>
      </c>
      <c r="D21" s="50" t="s">
        <v>276</v>
      </c>
      <c r="E21" s="51" t="s">
        <v>290</v>
      </c>
      <c r="F21" s="56" t="s">
        <v>326</v>
      </c>
      <c r="G21" s="56" t="s">
        <v>328</v>
      </c>
      <c r="H21" s="60">
        <f>700127.81*1.16</f>
        <v>812148.25959999999</v>
      </c>
      <c r="I21" s="54" t="s">
        <v>275</v>
      </c>
    </row>
    <row r="22" spans="1:9" ht="78.75" x14ac:dyDescent="0.25">
      <c r="A22" s="43" t="s">
        <v>723</v>
      </c>
      <c r="B22" s="70" t="s">
        <v>62</v>
      </c>
      <c r="C22" s="56" t="s">
        <v>321</v>
      </c>
      <c r="D22" s="50" t="s">
        <v>276</v>
      </c>
      <c r="E22" s="51" t="s">
        <v>290</v>
      </c>
      <c r="F22" s="56" t="s">
        <v>327</v>
      </c>
      <c r="G22" s="56" t="s">
        <v>328</v>
      </c>
      <c r="H22" s="57">
        <f>512002.45*1.16</f>
        <v>593922.84199999995</v>
      </c>
      <c r="I22" s="54" t="s">
        <v>275</v>
      </c>
    </row>
    <row r="23" spans="1:9" ht="131.25" x14ac:dyDescent="0.25">
      <c r="A23" s="43" t="s">
        <v>724</v>
      </c>
      <c r="B23" s="40" t="s">
        <v>329</v>
      </c>
      <c r="C23" s="38" t="s">
        <v>330</v>
      </c>
      <c r="D23" s="5" t="s">
        <v>283</v>
      </c>
      <c r="E23" s="4" t="s">
        <v>284</v>
      </c>
      <c r="F23" s="37" t="s">
        <v>331</v>
      </c>
      <c r="G23" s="37" t="s">
        <v>305</v>
      </c>
      <c r="H23" s="41">
        <v>2294841.64</v>
      </c>
      <c r="I23" s="14" t="s">
        <v>275</v>
      </c>
    </row>
    <row r="24" spans="1:9" ht="206.25" x14ac:dyDescent="0.25">
      <c r="A24" s="43" t="s">
        <v>725</v>
      </c>
      <c r="B24" s="40" t="s">
        <v>332</v>
      </c>
      <c r="C24" s="38" t="s">
        <v>333</v>
      </c>
      <c r="D24" s="5" t="s">
        <v>283</v>
      </c>
      <c r="E24" s="4" t="s">
        <v>284</v>
      </c>
      <c r="F24" s="37" t="s">
        <v>334</v>
      </c>
      <c r="G24" s="37" t="s">
        <v>305</v>
      </c>
      <c r="H24" s="41">
        <v>2846787.88</v>
      </c>
      <c r="I24" s="14" t="s">
        <v>275</v>
      </c>
    </row>
    <row r="25" spans="1:9" ht="47.25" x14ac:dyDescent="0.25">
      <c r="A25" s="43" t="s">
        <v>726</v>
      </c>
      <c r="B25" s="70" t="s">
        <v>63</v>
      </c>
      <c r="C25" s="59" t="s">
        <v>335</v>
      </c>
      <c r="D25" s="50" t="s">
        <v>276</v>
      </c>
      <c r="E25" s="51" t="s">
        <v>290</v>
      </c>
      <c r="F25" s="56" t="s">
        <v>336</v>
      </c>
      <c r="G25" s="56" t="s">
        <v>337</v>
      </c>
      <c r="H25" s="60">
        <f>633430.85*1.16</f>
        <v>734779.78599999996</v>
      </c>
      <c r="I25" s="54" t="s">
        <v>275</v>
      </c>
    </row>
    <row r="26" spans="1:9" ht="356.25" x14ac:dyDescent="0.25">
      <c r="A26" s="43" t="s">
        <v>727</v>
      </c>
      <c r="B26" s="40" t="s">
        <v>972</v>
      </c>
      <c r="C26" s="38" t="s">
        <v>973</v>
      </c>
      <c r="D26" s="5" t="s">
        <v>283</v>
      </c>
      <c r="E26" s="4" t="s">
        <v>284</v>
      </c>
      <c r="F26" s="37" t="s">
        <v>974</v>
      </c>
      <c r="G26" s="37" t="s">
        <v>305</v>
      </c>
      <c r="H26" s="41">
        <v>2129417.79</v>
      </c>
      <c r="I26" s="14" t="s">
        <v>275</v>
      </c>
    </row>
    <row r="27" spans="1:9" ht="63" x14ac:dyDescent="0.25">
      <c r="A27" s="43" t="s">
        <v>728</v>
      </c>
      <c r="B27" s="64" t="s">
        <v>64</v>
      </c>
      <c r="C27" s="59" t="s">
        <v>338</v>
      </c>
      <c r="D27" s="50" t="s">
        <v>276</v>
      </c>
      <c r="E27" s="51" t="s">
        <v>290</v>
      </c>
      <c r="F27" s="56" t="s">
        <v>521</v>
      </c>
      <c r="G27" s="56" t="s">
        <v>679</v>
      </c>
      <c r="H27" s="57">
        <f>285344.83*1.16</f>
        <v>331000.00280000002</v>
      </c>
      <c r="I27" s="54" t="s">
        <v>275</v>
      </c>
    </row>
    <row r="28" spans="1:9" ht="78.75" x14ac:dyDescent="0.25">
      <c r="A28" s="43" t="s">
        <v>729</v>
      </c>
      <c r="B28" s="70" t="s">
        <v>65</v>
      </c>
      <c r="C28" s="56" t="s">
        <v>339</v>
      </c>
      <c r="D28" s="50" t="s">
        <v>276</v>
      </c>
      <c r="E28" s="51" t="s">
        <v>290</v>
      </c>
      <c r="F28" s="56" t="s">
        <v>307</v>
      </c>
      <c r="G28" s="56" t="s">
        <v>680</v>
      </c>
      <c r="H28" s="67">
        <f>1392241.38*1.16</f>
        <v>1615000.0007999998</v>
      </c>
      <c r="I28" s="54" t="s">
        <v>275</v>
      </c>
    </row>
    <row r="29" spans="1:9" ht="63" x14ac:dyDescent="0.25">
      <c r="A29" s="43" t="s">
        <v>730</v>
      </c>
      <c r="B29" s="62" t="s">
        <v>66</v>
      </c>
      <c r="C29" s="56" t="s">
        <v>340</v>
      </c>
      <c r="D29" s="50" t="s">
        <v>276</v>
      </c>
      <c r="E29" s="51" t="s">
        <v>290</v>
      </c>
      <c r="F29" s="56" t="s">
        <v>522</v>
      </c>
      <c r="G29" s="56" t="s">
        <v>681</v>
      </c>
      <c r="H29" s="67">
        <f>1293103.46*1.16</f>
        <v>1500000.0135999999</v>
      </c>
      <c r="I29" s="54" t="s">
        <v>275</v>
      </c>
    </row>
    <row r="30" spans="1:9" ht="63" x14ac:dyDescent="0.25">
      <c r="A30" s="43" t="s">
        <v>731</v>
      </c>
      <c r="B30" s="62" t="s">
        <v>67</v>
      </c>
      <c r="C30" s="56" t="s">
        <v>341</v>
      </c>
      <c r="D30" s="50" t="s">
        <v>276</v>
      </c>
      <c r="E30" s="51" t="s">
        <v>290</v>
      </c>
      <c r="F30" s="56" t="s">
        <v>523</v>
      </c>
      <c r="G30" s="56" t="s">
        <v>681</v>
      </c>
      <c r="H30" s="57">
        <f>775861.66*1.16</f>
        <v>899999.52559999994</v>
      </c>
      <c r="I30" s="54" t="s">
        <v>275</v>
      </c>
    </row>
    <row r="31" spans="1:9" ht="63" x14ac:dyDescent="0.25">
      <c r="A31" s="43" t="s">
        <v>732</v>
      </c>
      <c r="B31" s="62" t="s">
        <v>68</v>
      </c>
      <c r="C31" s="56" t="s">
        <v>342</v>
      </c>
      <c r="D31" s="50" t="s">
        <v>276</v>
      </c>
      <c r="E31" s="51" t="s">
        <v>290</v>
      </c>
      <c r="F31" s="56" t="s">
        <v>524</v>
      </c>
      <c r="G31" s="56" t="s">
        <v>681</v>
      </c>
      <c r="H31" s="57">
        <f>921263.18*1.16</f>
        <v>1068665.2888</v>
      </c>
      <c r="I31" s="54" t="s">
        <v>275</v>
      </c>
    </row>
    <row r="32" spans="1:9" ht="47.25" x14ac:dyDescent="0.25">
      <c r="A32" s="43" t="s">
        <v>733</v>
      </c>
      <c r="B32" s="62" t="s">
        <v>69</v>
      </c>
      <c r="C32" s="59" t="s">
        <v>343</v>
      </c>
      <c r="D32" s="50" t="s">
        <v>276</v>
      </c>
      <c r="E32" s="51" t="s">
        <v>290</v>
      </c>
      <c r="F32" s="56" t="s">
        <v>525</v>
      </c>
      <c r="G32" s="56" t="s">
        <v>328</v>
      </c>
      <c r="H32" s="57">
        <f>730814.93*1.16</f>
        <v>847745.31880000001</v>
      </c>
      <c r="I32" s="54" t="s">
        <v>275</v>
      </c>
    </row>
    <row r="33" spans="1:9" ht="63" x14ac:dyDescent="0.25">
      <c r="A33" s="43" t="s">
        <v>734</v>
      </c>
      <c r="B33" s="64" t="s">
        <v>70</v>
      </c>
      <c r="C33" s="56" t="s">
        <v>344</v>
      </c>
      <c r="D33" s="50" t="s">
        <v>276</v>
      </c>
      <c r="E33" s="51" t="s">
        <v>290</v>
      </c>
      <c r="F33" s="56" t="s">
        <v>526</v>
      </c>
      <c r="G33" s="56" t="s">
        <v>314</v>
      </c>
      <c r="H33" s="57">
        <f>758895.57*1.16</f>
        <v>880318.86119999993</v>
      </c>
      <c r="I33" s="54" t="s">
        <v>275</v>
      </c>
    </row>
    <row r="34" spans="1:9" ht="47.25" x14ac:dyDescent="0.25">
      <c r="A34" s="43" t="s">
        <v>735</v>
      </c>
      <c r="B34" s="62" t="s">
        <v>71</v>
      </c>
      <c r="C34" s="56" t="s">
        <v>345</v>
      </c>
      <c r="D34" s="50" t="s">
        <v>276</v>
      </c>
      <c r="E34" s="51" t="s">
        <v>290</v>
      </c>
      <c r="F34" s="56" t="s">
        <v>527</v>
      </c>
      <c r="G34" s="56" t="s">
        <v>328</v>
      </c>
      <c r="H34" s="57">
        <f>862068.97*1.16</f>
        <v>1000000.0051999999</v>
      </c>
      <c r="I34" s="54" t="s">
        <v>275</v>
      </c>
    </row>
    <row r="35" spans="1:9" ht="47.25" x14ac:dyDescent="0.25">
      <c r="A35" s="43" t="s">
        <v>736</v>
      </c>
      <c r="B35" s="62" t="s">
        <v>72</v>
      </c>
      <c r="C35" s="59" t="s">
        <v>346</v>
      </c>
      <c r="D35" s="50" t="s">
        <v>276</v>
      </c>
      <c r="E35" s="51" t="s">
        <v>290</v>
      </c>
      <c r="F35" s="56" t="s">
        <v>528</v>
      </c>
      <c r="G35" s="56" t="s">
        <v>328</v>
      </c>
      <c r="H35" s="57">
        <f>507081.9*1.16</f>
        <v>588215.00399999996</v>
      </c>
      <c r="I35" s="54" t="s">
        <v>275</v>
      </c>
    </row>
    <row r="36" spans="1:9" ht="63" x14ac:dyDescent="0.25">
      <c r="A36" s="43" t="s">
        <v>737</v>
      </c>
      <c r="B36" s="64" t="s">
        <v>73</v>
      </c>
      <c r="C36" s="56" t="s">
        <v>347</v>
      </c>
      <c r="D36" s="50" t="s">
        <v>276</v>
      </c>
      <c r="E36" s="51" t="s">
        <v>290</v>
      </c>
      <c r="F36" s="56" t="s">
        <v>529</v>
      </c>
      <c r="G36" s="56" t="s">
        <v>679</v>
      </c>
      <c r="H36" s="57">
        <f>364248.11*1.16</f>
        <v>422527.80759999994</v>
      </c>
      <c r="I36" s="54" t="s">
        <v>275</v>
      </c>
    </row>
    <row r="37" spans="1:9" ht="63" x14ac:dyDescent="0.25">
      <c r="A37" s="43" t="s">
        <v>738</v>
      </c>
      <c r="B37" s="64" t="s">
        <v>74</v>
      </c>
      <c r="C37" s="56" t="s">
        <v>348</v>
      </c>
      <c r="D37" s="50" t="s">
        <v>276</v>
      </c>
      <c r="E37" s="51" t="s">
        <v>290</v>
      </c>
      <c r="F37" s="56" t="s">
        <v>529</v>
      </c>
      <c r="G37" s="56" t="s">
        <v>679</v>
      </c>
      <c r="H37" s="57">
        <f>103448.28*1.16</f>
        <v>120000.0048</v>
      </c>
      <c r="I37" s="54" t="s">
        <v>275</v>
      </c>
    </row>
    <row r="38" spans="1:9" ht="126" x14ac:dyDescent="0.25">
      <c r="A38" s="43" t="s">
        <v>739</v>
      </c>
      <c r="B38" s="62" t="s">
        <v>75</v>
      </c>
      <c r="C38" s="59" t="s">
        <v>349</v>
      </c>
      <c r="D38" s="50" t="s">
        <v>276</v>
      </c>
      <c r="E38" s="51" t="s">
        <v>290</v>
      </c>
      <c r="F38" s="56" t="s">
        <v>530</v>
      </c>
      <c r="G38" s="56" t="s">
        <v>328</v>
      </c>
      <c r="H38" s="57">
        <f>685022.31*1.16</f>
        <v>794625.87959999999</v>
      </c>
      <c r="I38" s="54" t="s">
        <v>275</v>
      </c>
    </row>
    <row r="39" spans="1:9" ht="78.75" x14ac:dyDescent="0.25">
      <c r="A39" s="43" t="s">
        <v>740</v>
      </c>
      <c r="B39" s="64" t="s">
        <v>76</v>
      </c>
      <c r="C39" s="56" t="s">
        <v>350</v>
      </c>
      <c r="D39" s="50" t="s">
        <v>276</v>
      </c>
      <c r="E39" s="51" t="s">
        <v>290</v>
      </c>
      <c r="F39" s="56" t="s">
        <v>531</v>
      </c>
      <c r="G39" s="56" t="s">
        <v>682</v>
      </c>
      <c r="H39" s="57">
        <f>1054723.82*1.16</f>
        <v>1223479.6311999999</v>
      </c>
      <c r="I39" s="54" t="s">
        <v>275</v>
      </c>
    </row>
    <row r="40" spans="1:9" ht="94.5" x14ac:dyDescent="0.25">
      <c r="A40" s="43" t="s">
        <v>741</v>
      </c>
      <c r="B40" s="62" t="s">
        <v>77</v>
      </c>
      <c r="C40" s="56" t="s">
        <v>351</v>
      </c>
      <c r="D40" s="50" t="s">
        <v>276</v>
      </c>
      <c r="E40" s="51" t="s">
        <v>290</v>
      </c>
      <c r="F40" s="56" t="s">
        <v>532</v>
      </c>
      <c r="G40" s="56" t="s">
        <v>328</v>
      </c>
      <c r="H40" s="57">
        <f>748711.41*1.16</f>
        <v>868505.23560000001</v>
      </c>
      <c r="I40" s="54" t="s">
        <v>275</v>
      </c>
    </row>
    <row r="41" spans="1:9" ht="75" x14ac:dyDescent="0.25">
      <c r="A41" s="43" t="s">
        <v>742</v>
      </c>
      <c r="B41" s="40" t="s">
        <v>975</v>
      </c>
      <c r="C41" s="38" t="s">
        <v>976</v>
      </c>
      <c r="D41" s="5" t="s">
        <v>977</v>
      </c>
      <c r="E41" s="4" t="s">
        <v>978</v>
      </c>
      <c r="F41" s="37" t="s">
        <v>979</v>
      </c>
      <c r="G41" s="37" t="s">
        <v>305</v>
      </c>
      <c r="H41" s="39">
        <v>1788123.34</v>
      </c>
      <c r="I41" s="14" t="s">
        <v>275</v>
      </c>
    </row>
    <row r="42" spans="1:9" ht="75" x14ac:dyDescent="0.25">
      <c r="A42" s="43" t="s">
        <v>743</v>
      </c>
      <c r="B42" s="40" t="s">
        <v>980</v>
      </c>
      <c r="C42" s="38" t="s">
        <v>981</v>
      </c>
      <c r="D42" s="5" t="s">
        <v>977</v>
      </c>
      <c r="E42" s="4" t="s">
        <v>978</v>
      </c>
      <c r="F42" s="37" t="s">
        <v>533</v>
      </c>
      <c r="G42" s="37" t="s">
        <v>305</v>
      </c>
      <c r="H42" s="39">
        <v>1596610.58</v>
      </c>
      <c r="I42" s="14" t="s">
        <v>275</v>
      </c>
    </row>
    <row r="43" spans="1:9" ht="75" x14ac:dyDescent="0.25">
      <c r="A43" s="43" t="s">
        <v>744</v>
      </c>
      <c r="B43" s="40" t="s">
        <v>982</v>
      </c>
      <c r="C43" s="38" t="s">
        <v>983</v>
      </c>
      <c r="D43" s="5" t="s">
        <v>977</v>
      </c>
      <c r="E43" s="4" t="s">
        <v>978</v>
      </c>
      <c r="F43" s="37" t="s">
        <v>984</v>
      </c>
      <c r="G43" s="37" t="s">
        <v>305</v>
      </c>
      <c r="H43" s="41">
        <v>1699518.29</v>
      </c>
      <c r="I43" s="14" t="s">
        <v>275</v>
      </c>
    </row>
    <row r="44" spans="1:9" ht="93.75" x14ac:dyDescent="0.25">
      <c r="A44" s="43" t="s">
        <v>745</v>
      </c>
      <c r="B44" s="40" t="s">
        <v>985</v>
      </c>
      <c r="C44" s="37" t="s">
        <v>986</v>
      </c>
      <c r="D44" s="5" t="s">
        <v>977</v>
      </c>
      <c r="E44" s="4" t="s">
        <v>978</v>
      </c>
      <c r="F44" s="37" t="s">
        <v>987</v>
      </c>
      <c r="G44" s="37" t="s">
        <v>305</v>
      </c>
      <c r="H44" s="39">
        <v>1634904.29</v>
      </c>
      <c r="I44" s="14" t="s">
        <v>275</v>
      </c>
    </row>
    <row r="45" spans="1:9" ht="141.75" x14ac:dyDescent="0.25">
      <c r="A45" s="43" t="s">
        <v>746</v>
      </c>
      <c r="B45" s="64" t="s">
        <v>78</v>
      </c>
      <c r="C45" s="59" t="s">
        <v>352</v>
      </c>
      <c r="D45" s="50" t="s">
        <v>276</v>
      </c>
      <c r="E45" s="51" t="s">
        <v>290</v>
      </c>
      <c r="F45" s="56" t="s">
        <v>535</v>
      </c>
      <c r="G45" s="56" t="s">
        <v>683</v>
      </c>
      <c r="H45" s="57">
        <f>961086.08*1.16</f>
        <v>1114859.8527999998</v>
      </c>
      <c r="I45" s="54" t="s">
        <v>275</v>
      </c>
    </row>
    <row r="46" spans="1:9" ht="63" x14ac:dyDescent="0.25">
      <c r="A46" s="43" t="s">
        <v>747</v>
      </c>
      <c r="B46" s="64" t="s">
        <v>79</v>
      </c>
      <c r="C46" s="59" t="s">
        <v>353</v>
      </c>
      <c r="D46" s="50" t="s">
        <v>276</v>
      </c>
      <c r="E46" s="51" t="s">
        <v>290</v>
      </c>
      <c r="F46" s="56" t="s">
        <v>536</v>
      </c>
      <c r="G46" s="56" t="s">
        <v>683</v>
      </c>
      <c r="H46" s="57">
        <f>660953.49*1.16</f>
        <v>766706.04839999997</v>
      </c>
      <c r="I46" s="54" t="s">
        <v>275</v>
      </c>
    </row>
    <row r="47" spans="1:9" ht="47.25" x14ac:dyDescent="0.25">
      <c r="A47" s="43" t="s">
        <v>748</v>
      </c>
      <c r="B47" s="62" t="s">
        <v>80</v>
      </c>
      <c r="C47" s="56" t="s">
        <v>354</v>
      </c>
      <c r="D47" s="50" t="s">
        <v>276</v>
      </c>
      <c r="E47" s="51" t="s">
        <v>290</v>
      </c>
      <c r="F47" s="56" t="s">
        <v>537</v>
      </c>
      <c r="G47" s="56" t="s">
        <v>684</v>
      </c>
      <c r="H47" s="57">
        <f>589982.86*1.16</f>
        <v>684380.11759999988</v>
      </c>
      <c r="I47" s="54" t="s">
        <v>275</v>
      </c>
    </row>
    <row r="48" spans="1:9" ht="47.25" x14ac:dyDescent="0.25">
      <c r="A48" s="43" t="s">
        <v>749</v>
      </c>
      <c r="B48" s="62" t="s">
        <v>81</v>
      </c>
      <c r="C48" s="56" t="s">
        <v>355</v>
      </c>
      <c r="D48" s="50" t="s">
        <v>276</v>
      </c>
      <c r="E48" s="51" t="s">
        <v>290</v>
      </c>
      <c r="F48" s="56" t="s">
        <v>538</v>
      </c>
      <c r="G48" s="56" t="s">
        <v>684</v>
      </c>
      <c r="H48" s="57">
        <f>436840.55*1.16</f>
        <v>506735.03799999994</v>
      </c>
      <c r="I48" s="54" t="s">
        <v>275</v>
      </c>
    </row>
    <row r="49" spans="1:9" ht="47.25" x14ac:dyDescent="0.25">
      <c r="A49" s="43" t="s">
        <v>750</v>
      </c>
      <c r="B49" s="62" t="s">
        <v>82</v>
      </c>
      <c r="C49" s="56" t="s">
        <v>343</v>
      </c>
      <c r="D49" s="50" t="s">
        <v>276</v>
      </c>
      <c r="E49" s="51" t="s">
        <v>290</v>
      </c>
      <c r="F49" s="56" t="s">
        <v>539</v>
      </c>
      <c r="G49" s="56" t="s">
        <v>328</v>
      </c>
      <c r="H49" s="57">
        <f>862068.92*1.16</f>
        <v>999999.94719999994</v>
      </c>
      <c r="I49" s="54" t="s">
        <v>275</v>
      </c>
    </row>
    <row r="50" spans="1:9" ht="47.25" x14ac:dyDescent="0.25">
      <c r="A50" s="43" t="s">
        <v>751</v>
      </c>
      <c r="B50" s="64" t="s">
        <v>83</v>
      </c>
      <c r="C50" s="56" t="s">
        <v>356</v>
      </c>
      <c r="D50" s="50" t="s">
        <v>276</v>
      </c>
      <c r="E50" s="51" t="s">
        <v>290</v>
      </c>
      <c r="F50" s="56" t="s">
        <v>540</v>
      </c>
      <c r="G50" s="56" t="s">
        <v>685</v>
      </c>
      <c r="H50" s="57">
        <f>862068.97*1.16</f>
        <v>1000000.0051999999</v>
      </c>
      <c r="I50" s="54" t="s">
        <v>275</v>
      </c>
    </row>
    <row r="51" spans="1:9" ht="36" customHeight="1" x14ac:dyDescent="0.25">
      <c r="A51" s="43" t="s">
        <v>752</v>
      </c>
      <c r="B51" s="62" t="s">
        <v>84</v>
      </c>
      <c r="C51" s="59" t="s">
        <v>343</v>
      </c>
      <c r="D51" s="50" t="s">
        <v>276</v>
      </c>
      <c r="E51" s="51" t="s">
        <v>290</v>
      </c>
      <c r="F51" s="56" t="s">
        <v>541</v>
      </c>
      <c r="G51" s="56" t="s">
        <v>328</v>
      </c>
      <c r="H51" s="82">
        <f>1293103.45*1.16</f>
        <v>1500000.0019999999</v>
      </c>
      <c r="I51" s="54" t="s">
        <v>275</v>
      </c>
    </row>
    <row r="52" spans="1:9" ht="58.5" customHeight="1" x14ac:dyDescent="0.25">
      <c r="A52" s="43" t="s">
        <v>753</v>
      </c>
      <c r="B52" s="64" t="s">
        <v>85</v>
      </c>
      <c r="C52" s="59" t="s">
        <v>357</v>
      </c>
      <c r="D52" s="50" t="s">
        <v>276</v>
      </c>
      <c r="E52" s="51" t="s">
        <v>290</v>
      </c>
      <c r="F52" s="56" t="s">
        <v>542</v>
      </c>
      <c r="G52" s="56" t="s">
        <v>685</v>
      </c>
      <c r="H52" s="57">
        <f>862068.96*1.16</f>
        <v>999999.99359999993</v>
      </c>
      <c r="I52" s="54" t="s">
        <v>275</v>
      </c>
    </row>
    <row r="53" spans="1:9" ht="104.25" customHeight="1" x14ac:dyDescent="0.25">
      <c r="A53" s="43" t="s">
        <v>754</v>
      </c>
      <c r="B53" s="64" t="s">
        <v>86</v>
      </c>
      <c r="C53" s="56" t="s">
        <v>358</v>
      </c>
      <c r="D53" s="50" t="s">
        <v>276</v>
      </c>
      <c r="E53" s="51" t="s">
        <v>290</v>
      </c>
      <c r="F53" s="56" t="s">
        <v>543</v>
      </c>
      <c r="G53" s="56" t="s">
        <v>685</v>
      </c>
      <c r="H53" s="57">
        <f>862068.97*1.16</f>
        <v>1000000.0051999999</v>
      </c>
      <c r="I53" s="54" t="s">
        <v>275</v>
      </c>
    </row>
    <row r="54" spans="1:9" ht="108.75" customHeight="1" x14ac:dyDescent="0.25">
      <c r="A54" s="43" t="s">
        <v>755</v>
      </c>
      <c r="B54" s="70" t="s">
        <v>87</v>
      </c>
      <c r="C54" s="56" t="s">
        <v>359</v>
      </c>
      <c r="D54" s="61" t="s">
        <v>276</v>
      </c>
      <c r="E54" s="51" t="s">
        <v>290</v>
      </c>
      <c r="F54" s="56" t="s">
        <v>544</v>
      </c>
      <c r="G54" s="56" t="s">
        <v>686</v>
      </c>
      <c r="H54" s="57">
        <f>1099542.24*1.16</f>
        <v>1275468.9983999999</v>
      </c>
      <c r="I54" s="54" t="s">
        <v>275</v>
      </c>
    </row>
    <row r="55" spans="1:9" ht="123" customHeight="1" x14ac:dyDescent="0.25">
      <c r="A55" s="43" t="s">
        <v>756</v>
      </c>
      <c r="B55" s="40" t="s">
        <v>988</v>
      </c>
      <c r="C55" s="38" t="s">
        <v>989</v>
      </c>
      <c r="D55" s="5" t="s">
        <v>977</v>
      </c>
      <c r="E55" s="4" t="s">
        <v>978</v>
      </c>
      <c r="F55" s="37" t="s">
        <v>990</v>
      </c>
      <c r="G55" s="37" t="s">
        <v>305</v>
      </c>
      <c r="H55" s="39">
        <v>1744640</v>
      </c>
      <c r="I55" s="14" t="s">
        <v>275</v>
      </c>
    </row>
    <row r="56" spans="1:9" ht="108.75" customHeight="1" x14ac:dyDescent="0.25">
      <c r="A56" s="43" t="s">
        <v>757</v>
      </c>
      <c r="B56" s="62" t="s">
        <v>88</v>
      </c>
      <c r="C56" s="56" t="s">
        <v>360</v>
      </c>
      <c r="D56" s="61" t="s">
        <v>276</v>
      </c>
      <c r="E56" s="80" t="s">
        <v>290</v>
      </c>
      <c r="F56" s="56" t="s">
        <v>546</v>
      </c>
      <c r="G56" s="56" t="s">
        <v>328</v>
      </c>
      <c r="H56" s="57">
        <f>698276.94*1.16</f>
        <v>810001.2503999999</v>
      </c>
      <c r="I56" s="54" t="s">
        <v>275</v>
      </c>
    </row>
    <row r="57" spans="1:9" ht="108.75" customHeight="1" x14ac:dyDescent="0.25">
      <c r="A57" s="43" t="s">
        <v>758</v>
      </c>
      <c r="B57" s="40" t="s">
        <v>991</v>
      </c>
      <c r="C57" s="38" t="s">
        <v>992</v>
      </c>
      <c r="D57" s="5" t="s">
        <v>977</v>
      </c>
      <c r="E57" s="4" t="s">
        <v>978</v>
      </c>
      <c r="F57" s="37" t="s">
        <v>547</v>
      </c>
      <c r="G57" s="37" t="s">
        <v>993</v>
      </c>
      <c r="H57" s="41">
        <v>1500460</v>
      </c>
      <c r="I57" s="14" t="s">
        <v>275</v>
      </c>
    </row>
    <row r="58" spans="1:9" ht="108.75" customHeight="1" x14ac:dyDescent="0.25">
      <c r="A58" s="43" t="s">
        <v>759</v>
      </c>
      <c r="B58" s="62" t="s">
        <v>89</v>
      </c>
      <c r="C58" s="59" t="s">
        <v>361</v>
      </c>
      <c r="D58" s="61" t="s">
        <v>276</v>
      </c>
      <c r="E58" s="51" t="s">
        <v>290</v>
      </c>
      <c r="F58" s="56" t="s">
        <v>548</v>
      </c>
      <c r="G58" s="56" t="s">
        <v>687</v>
      </c>
      <c r="H58" s="57">
        <f>919798.57*1.16</f>
        <v>1066966.3411999999</v>
      </c>
      <c r="I58" s="54" t="s">
        <v>275</v>
      </c>
    </row>
    <row r="59" spans="1:9" ht="108.75" customHeight="1" x14ac:dyDescent="0.25">
      <c r="A59" s="43" t="s">
        <v>760</v>
      </c>
      <c r="B59" s="62" t="s">
        <v>90</v>
      </c>
      <c r="C59" s="59" t="s">
        <v>362</v>
      </c>
      <c r="D59" s="61" t="s">
        <v>276</v>
      </c>
      <c r="E59" s="51" t="s">
        <v>290</v>
      </c>
      <c r="F59" s="56" t="s">
        <v>542</v>
      </c>
      <c r="G59" s="56" t="s">
        <v>687</v>
      </c>
      <c r="H59" s="57">
        <f>1212836.45*1.16</f>
        <v>1406890.2819999999</v>
      </c>
      <c r="I59" s="54" t="s">
        <v>275</v>
      </c>
    </row>
    <row r="60" spans="1:9" ht="108.75" customHeight="1" x14ac:dyDescent="0.25">
      <c r="A60" s="43" t="s">
        <v>761</v>
      </c>
      <c r="B60" s="62" t="s">
        <v>91</v>
      </c>
      <c r="C60" s="56" t="s">
        <v>363</v>
      </c>
      <c r="D60" s="61" t="s">
        <v>276</v>
      </c>
      <c r="E60" s="51" t="s">
        <v>290</v>
      </c>
      <c r="F60" s="56" t="s">
        <v>549</v>
      </c>
      <c r="G60" s="56" t="s">
        <v>328</v>
      </c>
      <c r="H60" s="57">
        <f>810580.34*1.16</f>
        <v>940273.19439999992</v>
      </c>
      <c r="I60" s="54" t="s">
        <v>275</v>
      </c>
    </row>
    <row r="61" spans="1:9" ht="108.75" customHeight="1" x14ac:dyDescent="0.25">
      <c r="A61" s="43" t="s">
        <v>762</v>
      </c>
      <c r="B61" s="62" t="s">
        <v>92</v>
      </c>
      <c r="C61" s="56" t="s">
        <v>364</v>
      </c>
      <c r="D61" s="61" t="s">
        <v>276</v>
      </c>
      <c r="E61" s="51" t="s">
        <v>290</v>
      </c>
      <c r="F61" s="56" t="s">
        <v>550</v>
      </c>
      <c r="G61" s="56" t="s">
        <v>328</v>
      </c>
      <c r="H61" s="57">
        <f>840106.97*1.16</f>
        <v>974524.08519999986</v>
      </c>
      <c r="I61" s="54" t="s">
        <v>275</v>
      </c>
    </row>
    <row r="62" spans="1:9" ht="108.75" customHeight="1" x14ac:dyDescent="0.25">
      <c r="A62" s="43" t="s">
        <v>763</v>
      </c>
      <c r="B62" s="62" t="s">
        <v>93</v>
      </c>
      <c r="C62" s="56" t="s">
        <v>343</v>
      </c>
      <c r="D62" s="61" t="s">
        <v>276</v>
      </c>
      <c r="E62" s="51" t="s">
        <v>290</v>
      </c>
      <c r="F62" s="56" t="s">
        <v>551</v>
      </c>
      <c r="G62" s="56" t="s">
        <v>681</v>
      </c>
      <c r="H62" s="57">
        <f>190276.2*1.16</f>
        <v>220720.39199999999</v>
      </c>
      <c r="I62" s="54" t="s">
        <v>275</v>
      </c>
    </row>
    <row r="63" spans="1:9" ht="108.75" customHeight="1" x14ac:dyDescent="0.25">
      <c r="A63" s="43" t="s">
        <v>764</v>
      </c>
      <c r="B63" s="40" t="s">
        <v>994</v>
      </c>
      <c r="C63" s="38" t="s">
        <v>995</v>
      </c>
      <c r="D63" s="5" t="s">
        <v>977</v>
      </c>
      <c r="E63" s="4" t="s">
        <v>978</v>
      </c>
      <c r="F63" s="37" t="s">
        <v>996</v>
      </c>
      <c r="G63" s="37" t="s">
        <v>997</v>
      </c>
      <c r="H63" s="39">
        <v>1585437.05</v>
      </c>
      <c r="I63" s="14" t="s">
        <v>275</v>
      </c>
    </row>
    <row r="64" spans="1:9" ht="108.75" customHeight="1" x14ac:dyDescent="0.25">
      <c r="A64" s="43" t="s">
        <v>765</v>
      </c>
      <c r="B64" s="62" t="s">
        <v>94</v>
      </c>
      <c r="C64" s="63" t="s">
        <v>365</v>
      </c>
      <c r="D64" s="61" t="s">
        <v>276</v>
      </c>
      <c r="E64" s="80" t="s">
        <v>290</v>
      </c>
      <c r="F64" s="56" t="s">
        <v>553</v>
      </c>
      <c r="G64" s="56" t="s">
        <v>328</v>
      </c>
      <c r="H64" s="57">
        <f>747263.41*1.16</f>
        <v>866825.55559999996</v>
      </c>
      <c r="I64" s="54" t="s">
        <v>275</v>
      </c>
    </row>
    <row r="65" spans="1:9" ht="108.75" customHeight="1" x14ac:dyDescent="0.25">
      <c r="A65" s="43" t="s">
        <v>766</v>
      </c>
      <c r="B65" s="62" t="s">
        <v>95</v>
      </c>
      <c r="C65" s="59" t="s">
        <v>366</v>
      </c>
      <c r="D65" s="61" t="s">
        <v>276</v>
      </c>
      <c r="E65" s="80" t="s">
        <v>290</v>
      </c>
      <c r="F65" s="56" t="s">
        <v>554</v>
      </c>
      <c r="G65" s="56" t="s">
        <v>328</v>
      </c>
      <c r="H65" s="57">
        <f>596211.02*1.16</f>
        <v>691604.78319999995</v>
      </c>
      <c r="I65" s="54" t="s">
        <v>275</v>
      </c>
    </row>
    <row r="66" spans="1:9" ht="108.75" customHeight="1" x14ac:dyDescent="0.25">
      <c r="A66" s="43" t="s">
        <v>767</v>
      </c>
      <c r="B66" s="64" t="s">
        <v>96</v>
      </c>
      <c r="C66" s="59" t="s">
        <v>367</v>
      </c>
      <c r="D66" s="61" t="s">
        <v>276</v>
      </c>
      <c r="E66" s="80" t="s">
        <v>290</v>
      </c>
      <c r="F66" s="56" t="s">
        <v>555</v>
      </c>
      <c r="G66" s="56" t="s">
        <v>688</v>
      </c>
      <c r="H66" s="57">
        <f>1103779.08*1.16</f>
        <v>1280383.7328000001</v>
      </c>
      <c r="I66" s="54" t="s">
        <v>275</v>
      </c>
    </row>
    <row r="67" spans="1:9" ht="108.75" customHeight="1" x14ac:dyDescent="0.25">
      <c r="A67" s="43" t="s">
        <v>768</v>
      </c>
      <c r="B67" s="62" t="s">
        <v>97</v>
      </c>
      <c r="C67" s="59" t="s">
        <v>368</v>
      </c>
      <c r="D67" s="61" t="s">
        <v>276</v>
      </c>
      <c r="E67" s="80" t="s">
        <v>290</v>
      </c>
      <c r="F67" s="56" t="s">
        <v>556</v>
      </c>
      <c r="G67" s="56" t="s">
        <v>328</v>
      </c>
      <c r="H67" s="57">
        <f>919677.21*1.16</f>
        <v>1066825.5636</v>
      </c>
      <c r="I67" s="54" t="s">
        <v>275</v>
      </c>
    </row>
    <row r="68" spans="1:9" ht="108.75" customHeight="1" x14ac:dyDescent="0.25">
      <c r="A68" s="43" t="s">
        <v>769</v>
      </c>
      <c r="B68" s="40" t="s">
        <v>998</v>
      </c>
      <c r="C68" s="38" t="s">
        <v>999</v>
      </c>
      <c r="D68" s="5" t="s">
        <v>977</v>
      </c>
      <c r="E68" s="4" t="s">
        <v>978</v>
      </c>
      <c r="F68" s="37" t="s">
        <v>1000</v>
      </c>
      <c r="G68" s="37" t="s">
        <v>1001</v>
      </c>
      <c r="H68" s="39">
        <v>1598974.8</v>
      </c>
      <c r="I68" s="14" t="s">
        <v>275</v>
      </c>
    </row>
    <row r="69" spans="1:9" ht="108.75" customHeight="1" x14ac:dyDescent="0.25">
      <c r="A69" s="43" t="s">
        <v>770</v>
      </c>
      <c r="B69" s="64" t="s">
        <v>98</v>
      </c>
      <c r="C69" s="59" t="s">
        <v>369</v>
      </c>
      <c r="D69" s="61" t="s">
        <v>276</v>
      </c>
      <c r="E69" s="80" t="s">
        <v>290</v>
      </c>
      <c r="F69" s="56" t="s">
        <v>558</v>
      </c>
      <c r="G69" s="56" t="s">
        <v>683</v>
      </c>
      <c r="H69" s="57">
        <f>584446.23*1.16</f>
        <v>677957.62679999997</v>
      </c>
      <c r="I69" s="54" t="s">
        <v>275</v>
      </c>
    </row>
    <row r="70" spans="1:9" ht="108.75" customHeight="1" x14ac:dyDescent="0.25">
      <c r="A70" s="43" t="s">
        <v>771</v>
      </c>
      <c r="B70" s="64" t="s">
        <v>99</v>
      </c>
      <c r="C70" s="59" t="s">
        <v>370</v>
      </c>
      <c r="D70" s="61" t="s">
        <v>276</v>
      </c>
      <c r="E70" s="80" t="s">
        <v>290</v>
      </c>
      <c r="F70" s="56" t="s">
        <v>559</v>
      </c>
      <c r="G70" s="56" t="s">
        <v>683</v>
      </c>
      <c r="H70" s="57">
        <f>506548.33*1.16</f>
        <v>587596.06279999996</v>
      </c>
      <c r="I70" s="54" t="s">
        <v>275</v>
      </c>
    </row>
    <row r="71" spans="1:9" ht="108.75" customHeight="1" x14ac:dyDescent="0.25">
      <c r="A71" s="43" t="s">
        <v>772</v>
      </c>
      <c r="B71" s="40" t="s">
        <v>1002</v>
      </c>
      <c r="C71" s="38" t="s">
        <v>1003</v>
      </c>
      <c r="D71" s="5" t="s">
        <v>283</v>
      </c>
      <c r="E71" s="4" t="s">
        <v>284</v>
      </c>
      <c r="F71" s="37" t="s">
        <v>552</v>
      </c>
      <c r="G71" s="37" t="s">
        <v>1004</v>
      </c>
      <c r="H71" s="39">
        <v>1698684.3</v>
      </c>
      <c r="I71" s="14" t="s">
        <v>275</v>
      </c>
    </row>
    <row r="72" spans="1:9" ht="108.75" customHeight="1" x14ac:dyDescent="0.25">
      <c r="A72" s="43" t="s">
        <v>773</v>
      </c>
      <c r="B72" s="40" t="s">
        <v>1005</v>
      </c>
      <c r="C72" s="38" t="s">
        <v>1006</v>
      </c>
      <c r="D72" s="5" t="s">
        <v>283</v>
      </c>
      <c r="E72" s="4" t="s">
        <v>284</v>
      </c>
      <c r="F72" s="37" t="s">
        <v>560</v>
      </c>
      <c r="G72" s="37" t="s">
        <v>1007</v>
      </c>
      <c r="H72" s="41">
        <v>1748724.2</v>
      </c>
      <c r="I72" s="14" t="s">
        <v>275</v>
      </c>
    </row>
    <row r="73" spans="1:9" ht="108.75" customHeight="1" x14ac:dyDescent="0.25">
      <c r="A73" s="43" t="s">
        <v>774</v>
      </c>
      <c r="B73" s="40" t="s">
        <v>1008</v>
      </c>
      <c r="C73" s="71" t="s">
        <v>1009</v>
      </c>
      <c r="D73" s="5" t="s">
        <v>283</v>
      </c>
      <c r="E73" s="4" t="s">
        <v>284</v>
      </c>
      <c r="F73" s="72" t="s">
        <v>561</v>
      </c>
      <c r="G73" s="37" t="s">
        <v>1010</v>
      </c>
      <c r="H73" s="41">
        <v>1683132.62</v>
      </c>
      <c r="I73" s="14" t="s">
        <v>275</v>
      </c>
    </row>
    <row r="74" spans="1:9" ht="108.75" customHeight="1" x14ac:dyDescent="0.25">
      <c r="A74" s="43" t="s">
        <v>775</v>
      </c>
      <c r="B74" s="62" t="s">
        <v>100</v>
      </c>
      <c r="C74" s="59" t="s">
        <v>371</v>
      </c>
      <c r="D74" s="61" t="s">
        <v>276</v>
      </c>
      <c r="E74" s="80" t="s">
        <v>290</v>
      </c>
      <c r="F74" s="56" t="s">
        <v>562</v>
      </c>
      <c r="G74" s="56" t="s">
        <v>684</v>
      </c>
      <c r="H74" s="57">
        <f>431034.48*1.16</f>
        <v>499999.99679999996</v>
      </c>
      <c r="I74" s="54" t="s">
        <v>275</v>
      </c>
    </row>
    <row r="75" spans="1:9" ht="108.75" customHeight="1" x14ac:dyDescent="0.25">
      <c r="A75" s="43" t="s">
        <v>776</v>
      </c>
      <c r="B75" s="64" t="s">
        <v>101</v>
      </c>
      <c r="C75" s="59" t="s">
        <v>372</v>
      </c>
      <c r="D75" s="61" t="s">
        <v>276</v>
      </c>
      <c r="E75" s="80" t="s">
        <v>290</v>
      </c>
      <c r="F75" s="56" t="s">
        <v>563</v>
      </c>
      <c r="G75" s="56" t="s">
        <v>683</v>
      </c>
      <c r="H75" s="57">
        <f>528716.84*1.16</f>
        <v>613311.53439999989</v>
      </c>
      <c r="I75" s="54" t="s">
        <v>275</v>
      </c>
    </row>
    <row r="76" spans="1:9" ht="108.75" customHeight="1" x14ac:dyDescent="0.25">
      <c r="A76" s="43" t="s">
        <v>777</v>
      </c>
      <c r="B76" s="64" t="s">
        <v>102</v>
      </c>
      <c r="C76" s="59" t="s">
        <v>373</v>
      </c>
      <c r="D76" s="61" t="s">
        <v>276</v>
      </c>
      <c r="E76" s="80" t="s">
        <v>290</v>
      </c>
      <c r="F76" s="56" t="s">
        <v>564</v>
      </c>
      <c r="G76" s="56" t="s">
        <v>683</v>
      </c>
      <c r="H76" s="57">
        <f>646551.72*1.16</f>
        <v>749999.99519999989</v>
      </c>
      <c r="I76" s="54" t="s">
        <v>275</v>
      </c>
    </row>
    <row r="77" spans="1:9" ht="108.75" customHeight="1" x14ac:dyDescent="0.25">
      <c r="A77" s="43" t="s">
        <v>778</v>
      </c>
      <c r="B77" s="64" t="s">
        <v>103</v>
      </c>
      <c r="C77" s="59" t="s">
        <v>374</v>
      </c>
      <c r="D77" s="61" t="s">
        <v>276</v>
      </c>
      <c r="E77" s="80" t="s">
        <v>290</v>
      </c>
      <c r="F77" s="56" t="s">
        <v>564</v>
      </c>
      <c r="G77" s="56" t="s">
        <v>689</v>
      </c>
      <c r="H77" s="57">
        <f>258620.69*1.16</f>
        <v>300000.00039999996</v>
      </c>
      <c r="I77" s="54" t="s">
        <v>275</v>
      </c>
    </row>
    <row r="78" spans="1:9" ht="108.75" customHeight="1" x14ac:dyDescent="0.25">
      <c r="A78" s="43" t="s">
        <v>779</v>
      </c>
      <c r="B78" s="62" t="s">
        <v>104</v>
      </c>
      <c r="C78" s="59" t="s">
        <v>375</v>
      </c>
      <c r="D78" s="61" t="s">
        <v>276</v>
      </c>
      <c r="E78" s="80" t="s">
        <v>290</v>
      </c>
      <c r="F78" s="56" t="s">
        <v>565</v>
      </c>
      <c r="G78" s="56" t="s">
        <v>328</v>
      </c>
      <c r="H78" s="57">
        <f>861772.68*1.16</f>
        <v>999656.3088</v>
      </c>
      <c r="I78" s="54" t="s">
        <v>275</v>
      </c>
    </row>
    <row r="79" spans="1:9" ht="108.75" customHeight="1" x14ac:dyDescent="0.25">
      <c r="A79" s="43" t="s">
        <v>780</v>
      </c>
      <c r="B79" s="62" t="s">
        <v>105</v>
      </c>
      <c r="C79" s="59" t="s">
        <v>376</v>
      </c>
      <c r="D79" s="61" t="s">
        <v>276</v>
      </c>
      <c r="E79" s="80" t="s">
        <v>290</v>
      </c>
      <c r="F79" s="56" t="s">
        <v>323</v>
      </c>
      <c r="G79" s="56" t="s">
        <v>684</v>
      </c>
      <c r="H79" s="67">
        <f>1470502.24*1.16</f>
        <v>1705782.5983999998</v>
      </c>
      <c r="I79" s="54" t="s">
        <v>275</v>
      </c>
    </row>
    <row r="80" spans="1:9" ht="108.75" customHeight="1" x14ac:dyDescent="0.25">
      <c r="A80" s="43" t="s">
        <v>781</v>
      </c>
      <c r="B80" s="62" t="s">
        <v>106</v>
      </c>
      <c r="C80" s="59" t="s">
        <v>377</v>
      </c>
      <c r="D80" s="61" t="s">
        <v>276</v>
      </c>
      <c r="E80" s="80" t="s">
        <v>290</v>
      </c>
      <c r="F80" s="56" t="s">
        <v>537</v>
      </c>
      <c r="G80" s="56" t="s">
        <v>684</v>
      </c>
      <c r="H80" s="57">
        <f>1141065.16*1.16</f>
        <v>1323635.5855999999</v>
      </c>
      <c r="I80" s="54" t="s">
        <v>275</v>
      </c>
    </row>
    <row r="81" spans="1:9" ht="108.75" customHeight="1" x14ac:dyDescent="0.25">
      <c r="A81" s="43" t="s">
        <v>782</v>
      </c>
      <c r="B81" s="62" t="s">
        <v>107</v>
      </c>
      <c r="C81" s="59" t="s">
        <v>378</v>
      </c>
      <c r="D81" s="61" t="s">
        <v>276</v>
      </c>
      <c r="E81" s="80" t="s">
        <v>290</v>
      </c>
      <c r="F81" s="56" t="s">
        <v>566</v>
      </c>
      <c r="G81" s="56" t="s">
        <v>328</v>
      </c>
      <c r="H81" s="57">
        <f>555002.47*1.16</f>
        <v>643802.86519999988</v>
      </c>
      <c r="I81" s="54" t="s">
        <v>275</v>
      </c>
    </row>
    <row r="82" spans="1:9" ht="108.75" customHeight="1" x14ac:dyDescent="0.25">
      <c r="A82" s="43" t="s">
        <v>783</v>
      </c>
      <c r="B82" s="62" t="s">
        <v>108</v>
      </c>
      <c r="C82" s="59" t="s">
        <v>379</v>
      </c>
      <c r="D82" s="61" t="s">
        <v>276</v>
      </c>
      <c r="E82" s="80" t="s">
        <v>290</v>
      </c>
      <c r="F82" s="56" t="s">
        <v>567</v>
      </c>
      <c r="G82" s="56" t="s">
        <v>328</v>
      </c>
      <c r="H82" s="57">
        <f>517241.38*1.16</f>
        <v>600000.00079999992</v>
      </c>
      <c r="I82" s="54" t="s">
        <v>275</v>
      </c>
    </row>
    <row r="83" spans="1:9" ht="108.75" customHeight="1" x14ac:dyDescent="0.25">
      <c r="A83" s="43" t="s">
        <v>784</v>
      </c>
      <c r="B83" s="64" t="s">
        <v>109</v>
      </c>
      <c r="C83" s="59" t="s">
        <v>380</v>
      </c>
      <c r="D83" s="61" t="s">
        <v>276</v>
      </c>
      <c r="E83" s="80" t="s">
        <v>290</v>
      </c>
      <c r="F83" s="56" t="s">
        <v>568</v>
      </c>
      <c r="G83" s="56" t="s">
        <v>690</v>
      </c>
      <c r="H83" s="57">
        <f>1240044.41*1.16</f>
        <v>1438451.5155999998</v>
      </c>
      <c r="I83" s="54" t="s">
        <v>275</v>
      </c>
    </row>
    <row r="84" spans="1:9" ht="108.75" customHeight="1" x14ac:dyDescent="0.25">
      <c r="A84" s="43" t="s">
        <v>785</v>
      </c>
      <c r="B84" s="62" t="s">
        <v>110</v>
      </c>
      <c r="C84" s="59" t="s">
        <v>356</v>
      </c>
      <c r="D84" s="61" t="s">
        <v>276</v>
      </c>
      <c r="E84" s="80" t="s">
        <v>290</v>
      </c>
      <c r="F84" s="56" t="s">
        <v>569</v>
      </c>
      <c r="G84" s="56" t="s">
        <v>328</v>
      </c>
      <c r="H84" s="57">
        <f>689655.17*1.16</f>
        <v>799999.99719999998</v>
      </c>
      <c r="I84" s="54" t="s">
        <v>275</v>
      </c>
    </row>
    <row r="85" spans="1:9" ht="108.75" customHeight="1" x14ac:dyDescent="0.25">
      <c r="A85" s="43" t="s">
        <v>786</v>
      </c>
      <c r="B85" s="62" t="s">
        <v>111</v>
      </c>
      <c r="C85" s="59" t="s">
        <v>381</v>
      </c>
      <c r="D85" s="61" t="s">
        <v>276</v>
      </c>
      <c r="E85" s="80" t="s">
        <v>290</v>
      </c>
      <c r="F85" s="56" t="s">
        <v>570</v>
      </c>
      <c r="G85" s="56" t="s">
        <v>328</v>
      </c>
      <c r="H85" s="57">
        <f>509338.06*1.16</f>
        <v>590832.1496</v>
      </c>
      <c r="I85" s="54" t="s">
        <v>275</v>
      </c>
    </row>
    <row r="86" spans="1:9" ht="108.75" customHeight="1" x14ac:dyDescent="0.25">
      <c r="A86" s="43" t="s">
        <v>787</v>
      </c>
      <c r="B86" s="64" t="s">
        <v>112</v>
      </c>
      <c r="C86" s="59" t="s">
        <v>382</v>
      </c>
      <c r="D86" s="61" t="s">
        <v>276</v>
      </c>
      <c r="E86" s="80" t="s">
        <v>290</v>
      </c>
      <c r="F86" s="56" t="s">
        <v>285</v>
      </c>
      <c r="G86" s="56" t="s">
        <v>691</v>
      </c>
      <c r="H86" s="67">
        <f>1655342.73*1.16</f>
        <v>1920197.5667999999</v>
      </c>
      <c r="I86" s="54" t="s">
        <v>275</v>
      </c>
    </row>
    <row r="87" spans="1:9" ht="108.75" customHeight="1" x14ac:dyDescent="0.25">
      <c r="A87" s="43" t="s">
        <v>788</v>
      </c>
      <c r="B87" s="62" t="s">
        <v>113</v>
      </c>
      <c r="C87" s="59" t="s">
        <v>383</v>
      </c>
      <c r="D87" s="61" t="s">
        <v>276</v>
      </c>
      <c r="E87" s="80" t="s">
        <v>290</v>
      </c>
      <c r="F87" s="56" t="s">
        <v>571</v>
      </c>
      <c r="G87" s="56" t="s">
        <v>328</v>
      </c>
      <c r="H87" s="57">
        <f>1139421.46*1.16</f>
        <v>1321728.8935999998</v>
      </c>
      <c r="I87" s="54" t="s">
        <v>275</v>
      </c>
    </row>
    <row r="88" spans="1:9" ht="108.75" customHeight="1" x14ac:dyDescent="0.25">
      <c r="A88" s="43" t="s">
        <v>789</v>
      </c>
      <c r="B88" s="62" t="s">
        <v>114</v>
      </c>
      <c r="C88" s="59" t="s">
        <v>384</v>
      </c>
      <c r="D88" s="61" t="s">
        <v>276</v>
      </c>
      <c r="E88" s="80" t="s">
        <v>290</v>
      </c>
      <c r="F88" s="56" t="s">
        <v>572</v>
      </c>
      <c r="G88" s="56" t="s">
        <v>328</v>
      </c>
      <c r="H88" s="57">
        <v>529867.03</v>
      </c>
      <c r="I88" s="54" t="s">
        <v>275</v>
      </c>
    </row>
    <row r="89" spans="1:9" ht="108.75" customHeight="1" x14ac:dyDescent="0.25">
      <c r="A89" s="43" t="s">
        <v>790</v>
      </c>
      <c r="B89" s="62" t="s">
        <v>115</v>
      </c>
      <c r="C89" s="59" t="s">
        <v>385</v>
      </c>
      <c r="D89" s="61" t="s">
        <v>276</v>
      </c>
      <c r="E89" s="80" t="s">
        <v>290</v>
      </c>
      <c r="F89" s="56" t="s">
        <v>573</v>
      </c>
      <c r="G89" s="56" t="s">
        <v>328</v>
      </c>
      <c r="H89" s="57">
        <f>1015274.15*1.16</f>
        <v>1177718.014</v>
      </c>
      <c r="I89" s="54" t="s">
        <v>275</v>
      </c>
    </row>
    <row r="90" spans="1:9" ht="108.75" customHeight="1" x14ac:dyDescent="0.25">
      <c r="A90" s="43" t="s">
        <v>791</v>
      </c>
      <c r="B90" s="62" t="s">
        <v>116</v>
      </c>
      <c r="C90" s="59" t="s">
        <v>386</v>
      </c>
      <c r="D90" s="61" t="s">
        <v>276</v>
      </c>
      <c r="E90" s="80" t="s">
        <v>290</v>
      </c>
      <c r="F90" s="56" t="s">
        <v>574</v>
      </c>
      <c r="G90" s="56" t="s">
        <v>328</v>
      </c>
      <c r="H90" s="57">
        <f>618599.76*1.16</f>
        <v>717575.72159999993</v>
      </c>
      <c r="I90" s="54" t="s">
        <v>275</v>
      </c>
    </row>
    <row r="91" spans="1:9" ht="108.75" customHeight="1" x14ac:dyDescent="0.25">
      <c r="A91" s="43" t="s">
        <v>792</v>
      </c>
      <c r="B91" s="40" t="s">
        <v>1011</v>
      </c>
      <c r="C91" s="71" t="s">
        <v>1012</v>
      </c>
      <c r="D91" s="5" t="s">
        <v>283</v>
      </c>
      <c r="E91" s="4" t="s">
        <v>284</v>
      </c>
      <c r="F91" s="37" t="s">
        <v>575</v>
      </c>
      <c r="G91" s="37" t="s">
        <v>1010</v>
      </c>
      <c r="H91" s="39">
        <v>2131698.89</v>
      </c>
      <c r="I91" s="14" t="s">
        <v>275</v>
      </c>
    </row>
    <row r="92" spans="1:9" ht="108.75" customHeight="1" x14ac:dyDescent="0.25">
      <c r="A92" s="43" t="s">
        <v>793</v>
      </c>
      <c r="B92" s="40" t="s">
        <v>1013</v>
      </c>
      <c r="C92" s="72" t="s">
        <v>1014</v>
      </c>
      <c r="D92" s="5" t="s">
        <v>283</v>
      </c>
      <c r="E92" s="4" t="s">
        <v>284</v>
      </c>
      <c r="F92" s="37" t="s">
        <v>576</v>
      </c>
      <c r="G92" s="37" t="s">
        <v>1015</v>
      </c>
      <c r="H92" s="39">
        <v>1550020.43</v>
      </c>
      <c r="I92" s="14" t="s">
        <v>275</v>
      </c>
    </row>
    <row r="93" spans="1:9" ht="108.75" customHeight="1" x14ac:dyDescent="0.25">
      <c r="A93" s="43" t="s">
        <v>794</v>
      </c>
      <c r="B93" s="40" t="s">
        <v>1016</v>
      </c>
      <c r="C93" s="38" t="s">
        <v>1017</v>
      </c>
      <c r="D93" s="5" t="s">
        <v>283</v>
      </c>
      <c r="E93" s="4" t="s">
        <v>284</v>
      </c>
      <c r="F93" s="37" t="s">
        <v>577</v>
      </c>
      <c r="G93" s="37" t="s">
        <v>1018</v>
      </c>
      <c r="H93" s="41">
        <v>2070729</v>
      </c>
      <c r="I93" s="14" t="s">
        <v>275</v>
      </c>
    </row>
    <row r="94" spans="1:9" ht="108.75" customHeight="1" x14ac:dyDescent="0.25">
      <c r="A94" s="43" t="s">
        <v>795</v>
      </c>
      <c r="B94" s="64" t="s">
        <v>117</v>
      </c>
      <c r="C94" s="59" t="s">
        <v>387</v>
      </c>
      <c r="D94" s="61" t="s">
        <v>276</v>
      </c>
      <c r="E94" s="80" t="s">
        <v>290</v>
      </c>
      <c r="F94" s="56" t="s">
        <v>578</v>
      </c>
      <c r="G94" s="56" t="s">
        <v>685</v>
      </c>
      <c r="H94" s="57">
        <f>327587.04*1.16</f>
        <v>380000.96639999998</v>
      </c>
      <c r="I94" s="54" t="s">
        <v>275</v>
      </c>
    </row>
    <row r="95" spans="1:9" ht="108.75" customHeight="1" x14ac:dyDescent="0.25">
      <c r="A95" s="43" t="s">
        <v>796</v>
      </c>
      <c r="B95" s="64" t="s">
        <v>118</v>
      </c>
      <c r="C95" s="59" t="s">
        <v>388</v>
      </c>
      <c r="D95" s="61" t="s">
        <v>276</v>
      </c>
      <c r="E95" s="80" t="s">
        <v>290</v>
      </c>
      <c r="F95" s="56" t="s">
        <v>579</v>
      </c>
      <c r="G95" s="56" t="s">
        <v>683</v>
      </c>
      <c r="H95" s="57">
        <f>573605.1*1.16</f>
        <v>665381.91599999997</v>
      </c>
      <c r="I95" s="54" t="s">
        <v>275</v>
      </c>
    </row>
    <row r="96" spans="1:9" ht="108.75" customHeight="1" x14ac:dyDescent="0.25">
      <c r="A96" s="43" t="s">
        <v>797</v>
      </c>
      <c r="B96" s="62" t="s">
        <v>119</v>
      </c>
      <c r="C96" s="59" t="s">
        <v>389</v>
      </c>
      <c r="D96" s="61" t="s">
        <v>276</v>
      </c>
      <c r="E96" s="80" t="s">
        <v>290</v>
      </c>
      <c r="F96" s="56" t="s">
        <v>308</v>
      </c>
      <c r="G96" s="56" t="s">
        <v>328</v>
      </c>
      <c r="H96" s="57">
        <f>874914.46*1.16</f>
        <v>1014900.7735999998</v>
      </c>
      <c r="I96" s="54" t="s">
        <v>275</v>
      </c>
    </row>
    <row r="97" spans="1:9" ht="108.75" customHeight="1" x14ac:dyDescent="0.25">
      <c r="A97" s="43" t="s">
        <v>798</v>
      </c>
      <c r="B97" s="64" t="s">
        <v>120</v>
      </c>
      <c r="C97" s="59" t="s">
        <v>390</v>
      </c>
      <c r="D97" s="61" t="s">
        <v>276</v>
      </c>
      <c r="E97" s="80" t="s">
        <v>290</v>
      </c>
      <c r="F97" s="56" t="s">
        <v>543</v>
      </c>
      <c r="G97" s="56" t="s">
        <v>683</v>
      </c>
      <c r="H97" s="57">
        <f>359101.24*1.16</f>
        <v>416557.43839999998</v>
      </c>
      <c r="I97" s="54" t="s">
        <v>275</v>
      </c>
    </row>
    <row r="98" spans="1:9" ht="108.75" customHeight="1" x14ac:dyDescent="0.25">
      <c r="A98" s="43" t="s">
        <v>799</v>
      </c>
      <c r="B98" s="62" t="s">
        <v>121</v>
      </c>
      <c r="C98" s="59" t="s">
        <v>391</v>
      </c>
      <c r="D98" s="61" t="s">
        <v>276</v>
      </c>
      <c r="E98" s="80" t="s">
        <v>290</v>
      </c>
      <c r="F98" s="56" t="s">
        <v>580</v>
      </c>
      <c r="G98" s="56" t="s">
        <v>692</v>
      </c>
      <c r="H98" s="57">
        <f>641823.87*1.16</f>
        <v>744515.68919999991</v>
      </c>
      <c r="I98" s="54" t="s">
        <v>275</v>
      </c>
    </row>
    <row r="99" spans="1:9" ht="108.75" customHeight="1" x14ac:dyDescent="0.25">
      <c r="A99" s="43" t="s">
        <v>800</v>
      </c>
      <c r="B99" s="64" t="s">
        <v>122</v>
      </c>
      <c r="C99" s="59" t="s">
        <v>392</v>
      </c>
      <c r="D99" s="61" t="s">
        <v>276</v>
      </c>
      <c r="E99" s="80" t="s">
        <v>290</v>
      </c>
      <c r="F99" s="56" t="s">
        <v>581</v>
      </c>
      <c r="G99" s="56" t="s">
        <v>683</v>
      </c>
      <c r="H99" s="57">
        <f>215516.33*1.16</f>
        <v>249998.94279999996</v>
      </c>
      <c r="I99" s="54" t="s">
        <v>275</v>
      </c>
    </row>
    <row r="100" spans="1:9" ht="108.75" customHeight="1" x14ac:dyDescent="0.25">
      <c r="A100" s="43" t="s">
        <v>801</v>
      </c>
      <c r="B100" s="64" t="s">
        <v>123</v>
      </c>
      <c r="C100" s="59" t="s">
        <v>392</v>
      </c>
      <c r="D100" s="61" t="s">
        <v>276</v>
      </c>
      <c r="E100" s="80" t="s">
        <v>290</v>
      </c>
      <c r="F100" s="56" t="s">
        <v>581</v>
      </c>
      <c r="G100" s="56" t="s">
        <v>692</v>
      </c>
      <c r="H100" s="57">
        <f>474137.69*1.16</f>
        <v>549999.72039999999</v>
      </c>
      <c r="I100" s="54" t="s">
        <v>275</v>
      </c>
    </row>
    <row r="101" spans="1:9" ht="108.75" customHeight="1" x14ac:dyDescent="0.25">
      <c r="A101" s="43" t="s">
        <v>802</v>
      </c>
      <c r="B101" s="64" t="s">
        <v>124</v>
      </c>
      <c r="C101" s="59" t="s">
        <v>393</v>
      </c>
      <c r="D101" s="61" t="s">
        <v>276</v>
      </c>
      <c r="E101" s="80" t="s">
        <v>290</v>
      </c>
      <c r="F101" s="56" t="s">
        <v>582</v>
      </c>
      <c r="G101" s="56" t="s">
        <v>683</v>
      </c>
      <c r="H101" s="57">
        <f>862065.66*1.16</f>
        <v>999996.16559999995</v>
      </c>
      <c r="I101" s="54" t="s">
        <v>275</v>
      </c>
    </row>
    <row r="102" spans="1:9" ht="108.75" customHeight="1" x14ac:dyDescent="0.25">
      <c r="A102" s="43" t="s">
        <v>803</v>
      </c>
      <c r="B102" s="64" t="s">
        <v>125</v>
      </c>
      <c r="C102" s="59" t="s">
        <v>394</v>
      </c>
      <c r="D102" s="61" t="s">
        <v>276</v>
      </c>
      <c r="E102" s="80" t="s">
        <v>290</v>
      </c>
      <c r="F102" s="56" t="s">
        <v>582</v>
      </c>
      <c r="G102" s="56" t="s">
        <v>683</v>
      </c>
      <c r="H102" s="67">
        <f>1248752.97*1.16</f>
        <v>1448553.4452</v>
      </c>
      <c r="I102" s="54" t="s">
        <v>275</v>
      </c>
    </row>
    <row r="103" spans="1:9" ht="108.75" customHeight="1" x14ac:dyDescent="0.25">
      <c r="A103" s="43" t="s">
        <v>804</v>
      </c>
      <c r="B103" s="64" t="s">
        <v>126</v>
      </c>
      <c r="C103" s="59" t="s">
        <v>395</v>
      </c>
      <c r="D103" s="61" t="s">
        <v>276</v>
      </c>
      <c r="E103" s="80" t="s">
        <v>290</v>
      </c>
      <c r="F103" s="56" t="s">
        <v>583</v>
      </c>
      <c r="G103" s="56" t="s">
        <v>685</v>
      </c>
      <c r="H103" s="57">
        <f>662266.98*1.16</f>
        <v>768229.69679999992</v>
      </c>
      <c r="I103" s="54" t="s">
        <v>275</v>
      </c>
    </row>
    <row r="104" spans="1:9" ht="108.75" customHeight="1" x14ac:dyDescent="0.25">
      <c r="A104" s="43" t="s">
        <v>805</v>
      </c>
      <c r="B104" s="62" t="s">
        <v>127</v>
      </c>
      <c r="C104" s="59" t="s">
        <v>396</v>
      </c>
      <c r="D104" s="61" t="s">
        <v>276</v>
      </c>
      <c r="E104" s="80" t="s">
        <v>290</v>
      </c>
      <c r="F104" s="56" t="s">
        <v>541</v>
      </c>
      <c r="G104" s="56" t="s">
        <v>328</v>
      </c>
      <c r="H104" s="57">
        <f>1008701.19*1.16</f>
        <v>1170093.3803999999</v>
      </c>
      <c r="I104" s="54" t="s">
        <v>275</v>
      </c>
    </row>
    <row r="105" spans="1:9" ht="108.75" customHeight="1" x14ac:dyDescent="0.25">
      <c r="A105" s="43" t="s">
        <v>806</v>
      </c>
      <c r="B105" s="62" t="s">
        <v>128</v>
      </c>
      <c r="C105" s="59" t="s">
        <v>397</v>
      </c>
      <c r="D105" s="61" t="s">
        <v>276</v>
      </c>
      <c r="E105" s="80" t="s">
        <v>290</v>
      </c>
      <c r="F105" s="56" t="s">
        <v>584</v>
      </c>
      <c r="G105" s="56" t="s">
        <v>328</v>
      </c>
      <c r="H105" s="57">
        <f>1201712.88*1.16</f>
        <v>1393986.9407999997</v>
      </c>
      <c r="I105" s="54" t="s">
        <v>275</v>
      </c>
    </row>
    <row r="106" spans="1:9" ht="108.75" customHeight="1" x14ac:dyDescent="0.25">
      <c r="A106" s="43" t="s">
        <v>807</v>
      </c>
      <c r="B106" s="64" t="s">
        <v>129</v>
      </c>
      <c r="C106" s="59" t="s">
        <v>398</v>
      </c>
      <c r="D106" s="61" t="s">
        <v>276</v>
      </c>
      <c r="E106" s="80" t="s">
        <v>290</v>
      </c>
      <c r="F106" s="56" t="s">
        <v>585</v>
      </c>
      <c r="G106" s="56" t="s">
        <v>683</v>
      </c>
      <c r="H106" s="67">
        <f>1248752.97*1.16</f>
        <v>1448553.4452</v>
      </c>
      <c r="I106" s="54" t="s">
        <v>275</v>
      </c>
    </row>
    <row r="107" spans="1:9" ht="108.75" customHeight="1" x14ac:dyDescent="0.25">
      <c r="A107" s="43" t="s">
        <v>808</v>
      </c>
      <c r="B107" s="64" t="s">
        <v>130</v>
      </c>
      <c r="C107" s="59" t="s">
        <v>399</v>
      </c>
      <c r="D107" s="61" t="s">
        <v>276</v>
      </c>
      <c r="E107" s="80" t="s">
        <v>290</v>
      </c>
      <c r="F107" s="56" t="s">
        <v>586</v>
      </c>
      <c r="G107" s="56" t="s">
        <v>683</v>
      </c>
      <c r="H107" s="57">
        <f>602595.77*1.16</f>
        <v>699011.0932</v>
      </c>
      <c r="I107" s="54" t="s">
        <v>275</v>
      </c>
    </row>
    <row r="108" spans="1:9" ht="108.75" customHeight="1" x14ac:dyDescent="0.25">
      <c r="A108" s="43" t="s">
        <v>809</v>
      </c>
      <c r="B108" s="62" t="s">
        <v>131</v>
      </c>
      <c r="C108" s="59" t="s">
        <v>371</v>
      </c>
      <c r="D108" s="61" t="s">
        <v>276</v>
      </c>
      <c r="E108" s="80" t="s">
        <v>290</v>
      </c>
      <c r="F108" s="56" t="s">
        <v>587</v>
      </c>
      <c r="G108" s="56" t="s">
        <v>328</v>
      </c>
      <c r="H108" s="57">
        <f>787972.93*1.16</f>
        <v>914048.59880000004</v>
      </c>
      <c r="I108" s="54" t="s">
        <v>275</v>
      </c>
    </row>
    <row r="109" spans="1:9" ht="108.75" customHeight="1" x14ac:dyDescent="0.25">
      <c r="A109" s="43" t="s">
        <v>810</v>
      </c>
      <c r="B109" s="62" t="s">
        <v>132</v>
      </c>
      <c r="C109" s="59" t="s">
        <v>400</v>
      </c>
      <c r="D109" s="61" t="s">
        <v>276</v>
      </c>
      <c r="E109" s="80" t="s">
        <v>290</v>
      </c>
      <c r="F109" s="56" t="s">
        <v>587</v>
      </c>
      <c r="G109" s="56" t="s">
        <v>328</v>
      </c>
      <c r="H109" s="57">
        <f>954515.53*1.16</f>
        <v>1107238.0148</v>
      </c>
      <c r="I109" s="54" t="s">
        <v>275</v>
      </c>
    </row>
    <row r="110" spans="1:9" ht="108.75" customHeight="1" x14ac:dyDescent="0.25">
      <c r="A110" s="43" t="s">
        <v>811</v>
      </c>
      <c r="B110" s="62" t="s">
        <v>133</v>
      </c>
      <c r="C110" s="59" t="s">
        <v>401</v>
      </c>
      <c r="D110" s="61" t="s">
        <v>276</v>
      </c>
      <c r="E110" s="80" t="s">
        <v>290</v>
      </c>
      <c r="F110" s="56" t="s">
        <v>588</v>
      </c>
      <c r="G110" s="56" t="s">
        <v>328</v>
      </c>
      <c r="H110" s="57">
        <f>862068.96*1.16</f>
        <v>999999.99359999993</v>
      </c>
      <c r="I110" s="54" t="s">
        <v>275</v>
      </c>
    </row>
    <row r="111" spans="1:9" ht="108.75" customHeight="1" x14ac:dyDescent="0.25">
      <c r="A111" s="43" t="s">
        <v>812</v>
      </c>
      <c r="B111" s="62" t="s">
        <v>134</v>
      </c>
      <c r="C111" s="59" t="s">
        <v>402</v>
      </c>
      <c r="D111" s="61" t="s">
        <v>276</v>
      </c>
      <c r="E111" s="80" t="s">
        <v>290</v>
      </c>
      <c r="F111" s="56" t="s">
        <v>589</v>
      </c>
      <c r="G111" s="56" t="s">
        <v>328</v>
      </c>
      <c r="H111" s="57">
        <f>964418.93*1.16</f>
        <v>1118725.9587999999</v>
      </c>
      <c r="I111" s="54" t="s">
        <v>275</v>
      </c>
    </row>
    <row r="112" spans="1:9" ht="108.75" customHeight="1" x14ac:dyDescent="0.25">
      <c r="A112" s="43" t="s">
        <v>813</v>
      </c>
      <c r="B112" s="62" t="s">
        <v>135</v>
      </c>
      <c r="C112" s="59" t="s">
        <v>403</v>
      </c>
      <c r="D112" s="61" t="s">
        <v>276</v>
      </c>
      <c r="E112" s="80" t="s">
        <v>290</v>
      </c>
      <c r="F112" s="56" t="s">
        <v>291</v>
      </c>
      <c r="G112" s="56" t="s">
        <v>684</v>
      </c>
      <c r="H112" s="57">
        <f>529867.09*1</f>
        <v>529867.09</v>
      </c>
      <c r="I112" s="54" t="s">
        <v>275</v>
      </c>
    </row>
    <row r="113" spans="1:9" ht="108.75" customHeight="1" x14ac:dyDescent="0.25">
      <c r="A113" s="43" t="s">
        <v>814</v>
      </c>
      <c r="B113" s="64" t="s">
        <v>136</v>
      </c>
      <c r="C113" s="59" t="s">
        <v>404</v>
      </c>
      <c r="D113" s="61" t="s">
        <v>276</v>
      </c>
      <c r="E113" s="80" t="s">
        <v>290</v>
      </c>
      <c r="F113" s="56" t="s">
        <v>590</v>
      </c>
      <c r="G113" s="56" t="s">
        <v>683</v>
      </c>
      <c r="H113" s="57">
        <f>1248752.97*1.16</f>
        <v>1448553.4452</v>
      </c>
      <c r="I113" s="54" t="s">
        <v>275</v>
      </c>
    </row>
    <row r="114" spans="1:9" ht="108.75" customHeight="1" x14ac:dyDescent="0.25">
      <c r="A114" s="43" t="s">
        <v>815</v>
      </c>
      <c r="B114" s="64" t="s">
        <v>137</v>
      </c>
      <c r="C114" s="59" t="s">
        <v>405</v>
      </c>
      <c r="D114" s="61" t="s">
        <v>276</v>
      </c>
      <c r="E114" s="80" t="s">
        <v>290</v>
      </c>
      <c r="F114" s="56" t="s">
        <v>591</v>
      </c>
      <c r="G114" s="56" t="s">
        <v>683</v>
      </c>
      <c r="H114" s="57">
        <f>431034.48*1.16</f>
        <v>499999.99679999996</v>
      </c>
      <c r="I114" s="54" t="s">
        <v>275</v>
      </c>
    </row>
    <row r="115" spans="1:9" ht="108.75" customHeight="1" x14ac:dyDescent="0.25">
      <c r="A115" s="43" t="s">
        <v>816</v>
      </c>
      <c r="B115" s="64" t="s">
        <v>138</v>
      </c>
      <c r="C115" s="65" t="s">
        <v>406</v>
      </c>
      <c r="D115" s="61" t="s">
        <v>276</v>
      </c>
      <c r="E115" s="80" t="s">
        <v>290</v>
      </c>
      <c r="F115" s="56" t="s">
        <v>592</v>
      </c>
      <c r="G115" s="56" t="s">
        <v>683</v>
      </c>
      <c r="H115" s="57">
        <f>869510.94*1.16</f>
        <v>1008632.6903999998</v>
      </c>
      <c r="I115" s="54" t="s">
        <v>275</v>
      </c>
    </row>
    <row r="116" spans="1:9" ht="108.75" customHeight="1" x14ac:dyDescent="0.25">
      <c r="A116" s="43" t="s">
        <v>817</v>
      </c>
      <c r="B116" s="62" t="s">
        <v>139</v>
      </c>
      <c r="C116" s="79" t="s">
        <v>407</v>
      </c>
      <c r="D116" s="61" t="s">
        <v>276</v>
      </c>
      <c r="E116" s="80" t="s">
        <v>290</v>
      </c>
      <c r="F116" s="56" t="s">
        <v>593</v>
      </c>
      <c r="G116" s="56" t="s">
        <v>693</v>
      </c>
      <c r="H116" s="57">
        <f>603448.28*1.16</f>
        <v>700000.0048</v>
      </c>
      <c r="I116" s="54" t="s">
        <v>275</v>
      </c>
    </row>
    <row r="117" spans="1:9" ht="108.75" customHeight="1" x14ac:dyDescent="0.25">
      <c r="A117" s="43" t="s">
        <v>818</v>
      </c>
      <c r="B117" s="62" t="s">
        <v>140</v>
      </c>
      <c r="C117" s="56" t="s">
        <v>408</v>
      </c>
      <c r="D117" s="61" t="s">
        <v>276</v>
      </c>
      <c r="E117" s="80" t="s">
        <v>290</v>
      </c>
      <c r="F117" s="65" t="s">
        <v>594</v>
      </c>
      <c r="G117" s="56" t="s">
        <v>681</v>
      </c>
      <c r="H117" s="57">
        <f>190276.2*1.16</f>
        <v>220720.39199999999</v>
      </c>
      <c r="I117" s="54" t="s">
        <v>275</v>
      </c>
    </row>
    <row r="118" spans="1:9" ht="108.75" customHeight="1" x14ac:dyDescent="0.25">
      <c r="A118" s="43" t="s">
        <v>819</v>
      </c>
      <c r="B118" s="64" t="s">
        <v>141</v>
      </c>
      <c r="C118" s="65" t="s">
        <v>409</v>
      </c>
      <c r="D118" s="61" t="s">
        <v>276</v>
      </c>
      <c r="E118" s="80" t="s">
        <v>290</v>
      </c>
      <c r="F118" s="56" t="s">
        <v>595</v>
      </c>
      <c r="G118" s="56" t="s">
        <v>683</v>
      </c>
      <c r="H118" s="57">
        <f>482760.79*1.16</f>
        <v>560002.51639999996</v>
      </c>
      <c r="I118" s="54" t="s">
        <v>275</v>
      </c>
    </row>
    <row r="119" spans="1:9" ht="108.75" customHeight="1" x14ac:dyDescent="0.25">
      <c r="A119" s="43" t="s">
        <v>820</v>
      </c>
      <c r="B119" s="62" t="s">
        <v>142</v>
      </c>
      <c r="C119" s="59" t="s">
        <v>410</v>
      </c>
      <c r="D119" s="61" t="s">
        <v>276</v>
      </c>
      <c r="E119" s="80" t="s">
        <v>290</v>
      </c>
      <c r="F119" s="56" t="s">
        <v>285</v>
      </c>
      <c r="G119" s="56" t="s">
        <v>681</v>
      </c>
      <c r="H119" s="57">
        <f>344810.38*1.16</f>
        <v>399980.04079999996</v>
      </c>
      <c r="I119" s="54" t="s">
        <v>275</v>
      </c>
    </row>
    <row r="120" spans="1:9" ht="108.75" customHeight="1" x14ac:dyDescent="0.25">
      <c r="A120" s="43" t="s">
        <v>821</v>
      </c>
      <c r="B120" s="64" t="s">
        <v>143</v>
      </c>
      <c r="C120" s="59" t="s">
        <v>411</v>
      </c>
      <c r="D120" s="61" t="s">
        <v>276</v>
      </c>
      <c r="E120" s="80" t="s">
        <v>290</v>
      </c>
      <c r="F120" s="56" t="s">
        <v>596</v>
      </c>
      <c r="G120" s="56" t="s">
        <v>683</v>
      </c>
      <c r="H120" s="57">
        <f>527246.14*1.16</f>
        <v>611605.52240000002</v>
      </c>
      <c r="I120" s="54" t="s">
        <v>275</v>
      </c>
    </row>
    <row r="121" spans="1:9" ht="108.75" customHeight="1" x14ac:dyDescent="0.25">
      <c r="A121" s="43" t="s">
        <v>822</v>
      </c>
      <c r="B121" s="64" t="s">
        <v>144</v>
      </c>
      <c r="C121" s="59" t="s">
        <v>412</v>
      </c>
      <c r="D121" s="61" t="s">
        <v>276</v>
      </c>
      <c r="E121" s="80" t="s">
        <v>290</v>
      </c>
      <c r="F121" s="56" t="s">
        <v>597</v>
      </c>
      <c r="G121" s="56" t="s">
        <v>683</v>
      </c>
      <c r="H121" s="57">
        <f>1032117.33*1.16</f>
        <v>1197256.1027999998</v>
      </c>
      <c r="I121" s="54" t="s">
        <v>275</v>
      </c>
    </row>
    <row r="122" spans="1:9" ht="108.75" customHeight="1" x14ac:dyDescent="0.25">
      <c r="A122" s="43" t="s">
        <v>823</v>
      </c>
      <c r="B122" s="62" t="s">
        <v>145</v>
      </c>
      <c r="C122" s="65" t="s">
        <v>413</v>
      </c>
      <c r="D122" s="61" t="s">
        <v>276</v>
      </c>
      <c r="E122" s="80" t="s">
        <v>290</v>
      </c>
      <c r="F122" s="56" t="s">
        <v>532</v>
      </c>
      <c r="G122" s="56" t="s">
        <v>681</v>
      </c>
      <c r="H122" s="57">
        <f>282434.51*1.16</f>
        <v>327624.03159999999</v>
      </c>
      <c r="I122" s="54" t="s">
        <v>275</v>
      </c>
    </row>
    <row r="123" spans="1:9" ht="108.75" customHeight="1" x14ac:dyDescent="0.25">
      <c r="A123" s="43" t="s">
        <v>824</v>
      </c>
      <c r="B123" s="40" t="s">
        <v>1019</v>
      </c>
      <c r="C123" s="38" t="s">
        <v>1020</v>
      </c>
      <c r="D123" s="5" t="s">
        <v>283</v>
      </c>
      <c r="E123" s="4" t="s">
        <v>284</v>
      </c>
      <c r="F123" s="37" t="s">
        <v>1021</v>
      </c>
      <c r="G123" s="37" t="s">
        <v>1010</v>
      </c>
      <c r="H123" s="39">
        <v>1879962.69</v>
      </c>
      <c r="I123" s="14" t="s">
        <v>275</v>
      </c>
    </row>
    <row r="124" spans="1:9" ht="108.75" customHeight="1" x14ac:dyDescent="0.25">
      <c r="A124" s="43" t="s">
        <v>825</v>
      </c>
      <c r="B124" s="40" t="s">
        <v>1022</v>
      </c>
      <c r="C124" s="38" t="s">
        <v>1023</v>
      </c>
      <c r="D124" s="5" t="s">
        <v>283</v>
      </c>
      <c r="E124" s="4" t="s">
        <v>284</v>
      </c>
      <c r="F124" s="37" t="s">
        <v>598</v>
      </c>
      <c r="G124" s="37" t="s">
        <v>1018</v>
      </c>
      <c r="H124" s="39">
        <v>2194305.62</v>
      </c>
      <c r="I124" s="14" t="s">
        <v>275</v>
      </c>
    </row>
    <row r="125" spans="1:9" ht="108.75" customHeight="1" x14ac:dyDescent="0.25">
      <c r="A125" s="43" t="s">
        <v>826</v>
      </c>
      <c r="B125" s="40" t="s">
        <v>1024</v>
      </c>
      <c r="C125" s="38" t="s">
        <v>1025</v>
      </c>
      <c r="D125" s="5" t="s">
        <v>283</v>
      </c>
      <c r="E125" s="4" t="s">
        <v>284</v>
      </c>
      <c r="F125" s="37" t="s">
        <v>599</v>
      </c>
      <c r="G125" s="37" t="s">
        <v>1010</v>
      </c>
      <c r="H125" s="39">
        <v>2586397.64</v>
      </c>
      <c r="I125" s="14" t="s">
        <v>275</v>
      </c>
    </row>
    <row r="126" spans="1:9" ht="108.75" customHeight="1" x14ac:dyDescent="0.25">
      <c r="A126" s="43" t="s">
        <v>827</v>
      </c>
      <c r="B126" s="64" t="s">
        <v>146</v>
      </c>
      <c r="C126" s="59" t="s">
        <v>414</v>
      </c>
      <c r="D126" s="61" t="s">
        <v>276</v>
      </c>
      <c r="E126" s="80" t="s">
        <v>290</v>
      </c>
      <c r="F126" s="56" t="s">
        <v>600</v>
      </c>
      <c r="G126" s="56" t="s">
        <v>683</v>
      </c>
      <c r="H126" s="57">
        <f>1059734.05*1.16</f>
        <v>1229291.4979999999</v>
      </c>
      <c r="I126" s="54" t="s">
        <v>275</v>
      </c>
    </row>
    <row r="127" spans="1:9" ht="108.75" customHeight="1" x14ac:dyDescent="0.25">
      <c r="A127" s="43" t="s">
        <v>828</v>
      </c>
      <c r="B127" s="62" t="s">
        <v>147</v>
      </c>
      <c r="C127" s="59" t="s">
        <v>415</v>
      </c>
      <c r="D127" s="61" t="s">
        <v>276</v>
      </c>
      <c r="E127" s="80" t="s">
        <v>290</v>
      </c>
      <c r="F127" s="56" t="s">
        <v>601</v>
      </c>
      <c r="G127" s="56" t="s">
        <v>681</v>
      </c>
      <c r="H127" s="57">
        <f>195934.21*1.16</f>
        <v>227283.68359999999</v>
      </c>
      <c r="I127" s="54" t="s">
        <v>275</v>
      </c>
    </row>
    <row r="128" spans="1:9" ht="108.75" customHeight="1" x14ac:dyDescent="0.25">
      <c r="A128" s="43" t="s">
        <v>829</v>
      </c>
      <c r="B128" s="64" t="s">
        <v>148</v>
      </c>
      <c r="C128" s="59" t="s">
        <v>416</v>
      </c>
      <c r="D128" s="61" t="s">
        <v>276</v>
      </c>
      <c r="E128" s="80" t="s">
        <v>290</v>
      </c>
      <c r="F128" s="56" t="s">
        <v>541</v>
      </c>
      <c r="G128" s="56" t="s">
        <v>683</v>
      </c>
      <c r="H128" s="57">
        <f>1133315.3*1.16</f>
        <v>1314645.7479999999</v>
      </c>
      <c r="I128" s="54" t="s">
        <v>275</v>
      </c>
    </row>
    <row r="129" spans="1:9" ht="108.75" customHeight="1" x14ac:dyDescent="0.25">
      <c r="A129" s="43" t="s">
        <v>830</v>
      </c>
      <c r="B129" s="62" t="s">
        <v>149</v>
      </c>
      <c r="C129" s="59" t="s">
        <v>417</v>
      </c>
      <c r="D129" s="61" t="s">
        <v>276</v>
      </c>
      <c r="E129" s="80" t="s">
        <v>290</v>
      </c>
      <c r="F129" s="56" t="s">
        <v>563</v>
      </c>
      <c r="G129" s="56" t="s">
        <v>681</v>
      </c>
      <c r="H129" s="57">
        <f>528716.84*1.16</f>
        <v>613311.53439999989</v>
      </c>
      <c r="I129" s="54" t="s">
        <v>275</v>
      </c>
    </row>
    <row r="130" spans="1:9" ht="108.75" customHeight="1" x14ac:dyDescent="0.25">
      <c r="A130" s="43" t="s">
        <v>831</v>
      </c>
      <c r="B130" s="40" t="s">
        <v>1026</v>
      </c>
      <c r="C130" s="38" t="s">
        <v>1027</v>
      </c>
      <c r="D130" s="5" t="s">
        <v>977</v>
      </c>
      <c r="E130" s="4" t="s">
        <v>978</v>
      </c>
      <c r="F130" s="37" t="s">
        <v>1028</v>
      </c>
      <c r="G130" s="37" t="s">
        <v>1029</v>
      </c>
      <c r="H130" s="39">
        <v>1232751.79</v>
      </c>
      <c r="I130" s="14" t="s">
        <v>275</v>
      </c>
    </row>
    <row r="131" spans="1:9" ht="108.75" customHeight="1" x14ac:dyDescent="0.25">
      <c r="A131" s="43" t="s">
        <v>832</v>
      </c>
      <c r="B131" s="40" t="s">
        <v>1030</v>
      </c>
      <c r="C131" s="38" t="s">
        <v>1031</v>
      </c>
      <c r="D131" s="5" t="s">
        <v>977</v>
      </c>
      <c r="E131" s="4" t="s">
        <v>978</v>
      </c>
      <c r="F131" s="37" t="s">
        <v>602</v>
      </c>
      <c r="G131" s="37" t="s">
        <v>1032</v>
      </c>
      <c r="H131" s="39">
        <v>1599701.28</v>
      </c>
      <c r="I131" s="14" t="s">
        <v>275</v>
      </c>
    </row>
    <row r="132" spans="1:9" ht="108.75" customHeight="1" x14ac:dyDescent="0.25">
      <c r="A132" s="43" t="s">
        <v>833</v>
      </c>
      <c r="B132" s="40" t="s">
        <v>1033</v>
      </c>
      <c r="C132" s="38" t="s">
        <v>1034</v>
      </c>
      <c r="D132" s="5" t="s">
        <v>977</v>
      </c>
      <c r="E132" s="4" t="s">
        <v>978</v>
      </c>
      <c r="F132" s="37" t="s">
        <v>1035</v>
      </c>
      <c r="G132" s="37" t="s">
        <v>1036</v>
      </c>
      <c r="H132" s="41">
        <v>1697714.66</v>
      </c>
      <c r="I132" s="14" t="s">
        <v>275</v>
      </c>
    </row>
    <row r="133" spans="1:9" ht="108.75" customHeight="1" x14ac:dyDescent="0.25">
      <c r="A133" s="43" t="s">
        <v>834</v>
      </c>
      <c r="B133" s="62" t="s">
        <v>150</v>
      </c>
      <c r="C133" s="59" t="s">
        <v>418</v>
      </c>
      <c r="D133" s="61" t="s">
        <v>276</v>
      </c>
      <c r="E133" s="80" t="s">
        <v>290</v>
      </c>
      <c r="F133" s="56" t="s">
        <v>603</v>
      </c>
      <c r="G133" s="56" t="s">
        <v>694</v>
      </c>
      <c r="H133" s="57">
        <f>563798.72*1.16</f>
        <v>654006.51519999991</v>
      </c>
      <c r="I133" s="54" t="s">
        <v>275</v>
      </c>
    </row>
    <row r="134" spans="1:9" ht="108.75" customHeight="1" x14ac:dyDescent="0.25">
      <c r="A134" s="43" t="s">
        <v>835</v>
      </c>
      <c r="B134" s="70" t="s">
        <v>151</v>
      </c>
      <c r="C134" s="59" t="s">
        <v>419</v>
      </c>
      <c r="D134" s="61" t="s">
        <v>276</v>
      </c>
      <c r="E134" s="80" t="s">
        <v>290</v>
      </c>
      <c r="F134" s="56" t="s">
        <v>604</v>
      </c>
      <c r="G134" s="56" t="s">
        <v>686</v>
      </c>
      <c r="H134" s="57">
        <f>1094617.24*1.16</f>
        <v>1269755.9983999999</v>
      </c>
      <c r="I134" s="54" t="s">
        <v>275</v>
      </c>
    </row>
    <row r="135" spans="1:9" ht="108.75" customHeight="1" x14ac:dyDescent="0.25">
      <c r="A135" s="43" t="s">
        <v>836</v>
      </c>
      <c r="B135" s="62" t="s">
        <v>152</v>
      </c>
      <c r="C135" s="59" t="s">
        <v>420</v>
      </c>
      <c r="D135" s="61" t="s">
        <v>276</v>
      </c>
      <c r="E135" s="80" t="s">
        <v>290</v>
      </c>
      <c r="F135" s="56" t="s">
        <v>605</v>
      </c>
      <c r="G135" s="56" t="s">
        <v>693</v>
      </c>
      <c r="H135" s="67">
        <f>1379310.33*1.16</f>
        <v>1599999.9827999999</v>
      </c>
      <c r="I135" s="54" t="s">
        <v>275</v>
      </c>
    </row>
    <row r="136" spans="1:9" ht="108.75" customHeight="1" x14ac:dyDescent="0.25">
      <c r="A136" s="43" t="s">
        <v>837</v>
      </c>
      <c r="B136" s="70" t="s">
        <v>153</v>
      </c>
      <c r="C136" s="59" t="s">
        <v>421</v>
      </c>
      <c r="D136" s="61" t="s">
        <v>276</v>
      </c>
      <c r="E136" s="80" t="s">
        <v>290</v>
      </c>
      <c r="F136" s="56" t="s">
        <v>606</v>
      </c>
      <c r="G136" s="56" t="s">
        <v>686</v>
      </c>
      <c r="H136" s="57">
        <f>689655.17*1.16</f>
        <v>799999.99719999998</v>
      </c>
      <c r="I136" s="54" t="s">
        <v>275</v>
      </c>
    </row>
    <row r="137" spans="1:9" ht="108.75" customHeight="1" x14ac:dyDescent="0.25">
      <c r="A137" s="43" t="s">
        <v>838</v>
      </c>
      <c r="B137" s="64" t="s">
        <v>154</v>
      </c>
      <c r="C137" s="59" t="s">
        <v>405</v>
      </c>
      <c r="D137" s="61" t="s">
        <v>276</v>
      </c>
      <c r="E137" s="80" t="s">
        <v>290</v>
      </c>
      <c r="F137" s="56" t="s">
        <v>607</v>
      </c>
      <c r="G137" s="56" t="s">
        <v>683</v>
      </c>
      <c r="H137" s="57">
        <f>687362.59*1.16</f>
        <v>797340.60439999995</v>
      </c>
      <c r="I137" s="54" t="s">
        <v>275</v>
      </c>
    </row>
    <row r="138" spans="1:9" ht="108.75" customHeight="1" x14ac:dyDescent="0.25">
      <c r="A138" s="43" t="s">
        <v>839</v>
      </c>
      <c r="B138" s="70" t="s">
        <v>155</v>
      </c>
      <c r="C138" s="59" t="s">
        <v>422</v>
      </c>
      <c r="D138" s="61" t="s">
        <v>276</v>
      </c>
      <c r="E138" s="80" t="s">
        <v>290</v>
      </c>
      <c r="F138" s="56" t="s">
        <v>608</v>
      </c>
      <c r="G138" s="56" t="s">
        <v>686</v>
      </c>
      <c r="H138" s="57">
        <f>912180.76*1.16</f>
        <v>1058129.6816</v>
      </c>
      <c r="I138" s="54" t="s">
        <v>275</v>
      </c>
    </row>
    <row r="139" spans="1:9" ht="108.75" customHeight="1" x14ac:dyDescent="0.25">
      <c r="A139" s="43" t="s">
        <v>840</v>
      </c>
      <c r="B139" s="64" t="s">
        <v>156</v>
      </c>
      <c r="C139" s="66" t="s">
        <v>423</v>
      </c>
      <c r="D139" s="61" t="s">
        <v>276</v>
      </c>
      <c r="E139" s="80" t="s">
        <v>290</v>
      </c>
      <c r="F139" s="56" t="s">
        <v>607</v>
      </c>
      <c r="G139" s="56" t="s">
        <v>683</v>
      </c>
      <c r="H139" s="57">
        <f>498316.78*1.16</f>
        <v>578047.46479999996</v>
      </c>
      <c r="I139" s="54" t="s">
        <v>275</v>
      </c>
    </row>
    <row r="140" spans="1:9" ht="108.75" customHeight="1" x14ac:dyDescent="0.25">
      <c r="A140" s="43" t="s">
        <v>841</v>
      </c>
      <c r="B140" s="70" t="s">
        <v>157</v>
      </c>
      <c r="C140" s="59" t="s">
        <v>424</v>
      </c>
      <c r="D140" s="61" t="s">
        <v>276</v>
      </c>
      <c r="E140" s="80" t="s">
        <v>290</v>
      </c>
      <c r="F140" s="56" t="s">
        <v>609</v>
      </c>
      <c r="G140" s="56" t="s">
        <v>686</v>
      </c>
      <c r="H140" s="67">
        <f>1525862.07*1.16</f>
        <v>1770000.0012000001</v>
      </c>
      <c r="I140" s="54" t="s">
        <v>275</v>
      </c>
    </row>
    <row r="141" spans="1:9" ht="108.75" customHeight="1" x14ac:dyDescent="0.25">
      <c r="A141" s="43" t="s">
        <v>842</v>
      </c>
      <c r="B141" s="40" t="s">
        <v>158</v>
      </c>
      <c r="C141" s="38" t="s">
        <v>1037</v>
      </c>
      <c r="D141" s="5" t="s">
        <v>977</v>
      </c>
      <c r="E141" s="4" t="s">
        <v>978</v>
      </c>
      <c r="F141" s="37" t="s">
        <v>1038</v>
      </c>
      <c r="G141" s="37" t="s">
        <v>1036</v>
      </c>
      <c r="H141" s="41">
        <v>1101442.6399999999</v>
      </c>
      <c r="I141" s="14" t="s">
        <v>275</v>
      </c>
    </row>
    <row r="142" spans="1:9" ht="108.75" customHeight="1" x14ac:dyDescent="0.25">
      <c r="A142" s="43" t="s">
        <v>843</v>
      </c>
      <c r="B142" s="40" t="s">
        <v>1039</v>
      </c>
      <c r="C142" s="38" t="s">
        <v>1040</v>
      </c>
      <c r="D142" s="5" t="s">
        <v>977</v>
      </c>
      <c r="E142" s="4" t="s">
        <v>978</v>
      </c>
      <c r="F142" s="37" t="s">
        <v>1041</v>
      </c>
      <c r="G142" s="37" t="s">
        <v>1042</v>
      </c>
      <c r="H142" s="39">
        <v>1631086.12</v>
      </c>
      <c r="I142" s="14" t="s">
        <v>275</v>
      </c>
    </row>
    <row r="143" spans="1:9" ht="108.75" customHeight="1" x14ac:dyDescent="0.25">
      <c r="A143" s="43" t="s">
        <v>844</v>
      </c>
      <c r="B143" s="62" t="s">
        <v>159</v>
      </c>
      <c r="C143" s="59" t="s">
        <v>405</v>
      </c>
      <c r="D143" s="61" t="s">
        <v>276</v>
      </c>
      <c r="E143" s="80" t="s">
        <v>290</v>
      </c>
      <c r="F143" s="56" t="s">
        <v>610</v>
      </c>
      <c r="G143" s="56" t="s">
        <v>684</v>
      </c>
      <c r="H143" s="57">
        <f>1077585.39*1.16</f>
        <v>1249999.0523999997</v>
      </c>
      <c r="I143" s="54" t="s">
        <v>275</v>
      </c>
    </row>
    <row r="144" spans="1:9" ht="108.75" customHeight="1" x14ac:dyDescent="0.25">
      <c r="A144" s="43" t="s">
        <v>845</v>
      </c>
      <c r="B144" s="70" t="s">
        <v>160</v>
      </c>
      <c r="C144" s="59" t="s">
        <v>425</v>
      </c>
      <c r="D144" s="61" t="s">
        <v>276</v>
      </c>
      <c r="E144" s="80" t="s">
        <v>290</v>
      </c>
      <c r="F144" s="56" t="s">
        <v>611</v>
      </c>
      <c r="G144" s="56" t="s">
        <v>686</v>
      </c>
      <c r="H144" s="57">
        <f>344827.59*1.16</f>
        <v>400000.00439999998</v>
      </c>
      <c r="I144" s="54" t="s">
        <v>275</v>
      </c>
    </row>
    <row r="145" spans="1:9" ht="108.75" customHeight="1" x14ac:dyDescent="0.25">
      <c r="A145" s="43" t="s">
        <v>846</v>
      </c>
      <c r="B145" s="62" t="s">
        <v>161</v>
      </c>
      <c r="C145" s="59" t="s">
        <v>426</v>
      </c>
      <c r="D145" s="61" t="s">
        <v>276</v>
      </c>
      <c r="E145" s="80" t="s">
        <v>290</v>
      </c>
      <c r="F145" s="56" t="s">
        <v>611</v>
      </c>
      <c r="G145" s="56" t="s">
        <v>686</v>
      </c>
      <c r="H145" s="57">
        <f>862068.97*1.16</f>
        <v>1000000.0051999999</v>
      </c>
      <c r="I145" s="54" t="s">
        <v>275</v>
      </c>
    </row>
    <row r="146" spans="1:9" ht="108.75" customHeight="1" x14ac:dyDescent="0.25">
      <c r="A146" s="43" t="s">
        <v>847</v>
      </c>
      <c r="B146" s="62" t="s">
        <v>162</v>
      </c>
      <c r="C146" s="59" t="s">
        <v>427</v>
      </c>
      <c r="D146" s="61" t="s">
        <v>276</v>
      </c>
      <c r="E146" s="80" t="s">
        <v>290</v>
      </c>
      <c r="F146" s="56" t="s">
        <v>612</v>
      </c>
      <c r="G146" s="56" t="s">
        <v>693</v>
      </c>
      <c r="H146" s="57">
        <f>739248.16*1.16</f>
        <v>857527.86560000002</v>
      </c>
      <c r="I146" s="54" t="s">
        <v>275</v>
      </c>
    </row>
    <row r="147" spans="1:9" ht="108.75" customHeight="1" x14ac:dyDescent="0.25">
      <c r="A147" s="43" t="s">
        <v>848</v>
      </c>
      <c r="B147" s="62" t="s">
        <v>163</v>
      </c>
      <c r="C147" s="59" t="s">
        <v>428</v>
      </c>
      <c r="D147" s="61" t="s">
        <v>276</v>
      </c>
      <c r="E147" s="80" t="s">
        <v>290</v>
      </c>
      <c r="F147" s="56" t="s">
        <v>613</v>
      </c>
      <c r="G147" s="56" t="s">
        <v>681</v>
      </c>
      <c r="H147" s="57">
        <f>1085060.79*1.16</f>
        <v>1258670.5163999998</v>
      </c>
      <c r="I147" s="54" t="s">
        <v>275</v>
      </c>
    </row>
    <row r="148" spans="1:9" ht="108.75" customHeight="1" x14ac:dyDescent="0.25">
      <c r="A148" s="43" t="s">
        <v>849</v>
      </c>
      <c r="B148" s="62" t="s">
        <v>164</v>
      </c>
      <c r="C148" s="59" t="s">
        <v>429</v>
      </c>
      <c r="D148" s="61" t="s">
        <v>276</v>
      </c>
      <c r="E148" s="80" t="s">
        <v>290</v>
      </c>
      <c r="F148" s="56" t="s">
        <v>614</v>
      </c>
      <c r="G148" s="56" t="s">
        <v>686</v>
      </c>
      <c r="H148" s="57">
        <f>258620.69*1.16</f>
        <v>300000.00039999996</v>
      </c>
      <c r="I148" s="54" t="s">
        <v>275</v>
      </c>
    </row>
    <row r="149" spans="1:9" ht="108.75" customHeight="1" x14ac:dyDescent="0.25">
      <c r="A149" s="43" t="s">
        <v>850</v>
      </c>
      <c r="B149" s="62" t="s">
        <v>165</v>
      </c>
      <c r="C149" s="59" t="s">
        <v>430</v>
      </c>
      <c r="D149" s="61" t="s">
        <v>276</v>
      </c>
      <c r="E149" s="80" t="s">
        <v>290</v>
      </c>
      <c r="F149" s="56" t="s">
        <v>323</v>
      </c>
      <c r="G149" s="56" t="s">
        <v>695</v>
      </c>
      <c r="H149" s="57">
        <f>75851.07*1.16</f>
        <v>87987.241200000004</v>
      </c>
      <c r="I149" s="54" t="s">
        <v>275</v>
      </c>
    </row>
    <row r="150" spans="1:9" ht="108.75" customHeight="1" x14ac:dyDescent="0.25">
      <c r="A150" s="43" t="s">
        <v>851</v>
      </c>
      <c r="B150" s="62" t="s">
        <v>166</v>
      </c>
      <c r="C150" s="59" t="s">
        <v>371</v>
      </c>
      <c r="D150" s="61" t="s">
        <v>276</v>
      </c>
      <c r="E150" s="80" t="s">
        <v>290</v>
      </c>
      <c r="F150" s="56" t="s">
        <v>615</v>
      </c>
      <c r="G150" s="56" t="s">
        <v>684</v>
      </c>
      <c r="H150" s="57">
        <f>862068.97*1.16</f>
        <v>1000000.0051999999</v>
      </c>
      <c r="I150" s="54" t="s">
        <v>275</v>
      </c>
    </row>
    <row r="151" spans="1:9" ht="108.75" customHeight="1" x14ac:dyDescent="0.25">
      <c r="A151" s="43" t="s">
        <v>852</v>
      </c>
      <c r="B151" s="70" t="s">
        <v>167</v>
      </c>
      <c r="C151" s="59" t="s">
        <v>431</v>
      </c>
      <c r="D151" s="61" t="s">
        <v>276</v>
      </c>
      <c r="E151" s="80" t="s">
        <v>290</v>
      </c>
      <c r="F151" s="56" t="s">
        <v>614</v>
      </c>
      <c r="G151" s="56" t="s">
        <v>686</v>
      </c>
      <c r="H151" s="57">
        <f>431034.48*1</f>
        <v>431034.48</v>
      </c>
      <c r="I151" s="54" t="s">
        <v>275</v>
      </c>
    </row>
    <row r="152" spans="1:9" ht="108.75" customHeight="1" x14ac:dyDescent="0.25">
      <c r="A152" s="43" t="s">
        <v>853</v>
      </c>
      <c r="B152" s="37" t="s">
        <v>1043</v>
      </c>
      <c r="C152" s="38" t="s">
        <v>1044</v>
      </c>
      <c r="D152" s="5" t="s">
        <v>977</v>
      </c>
      <c r="E152" s="4" t="s">
        <v>978</v>
      </c>
      <c r="F152" s="37" t="s">
        <v>1045</v>
      </c>
      <c r="G152" s="37" t="s">
        <v>1042</v>
      </c>
      <c r="H152" s="41">
        <v>1758939.37</v>
      </c>
      <c r="I152" s="14" t="s">
        <v>275</v>
      </c>
    </row>
    <row r="153" spans="1:9" ht="108.75" customHeight="1" x14ac:dyDescent="0.25">
      <c r="A153" s="43" t="s">
        <v>854</v>
      </c>
      <c r="B153" s="73" t="s">
        <v>1046</v>
      </c>
      <c r="C153" s="38" t="s">
        <v>1047</v>
      </c>
      <c r="D153" s="5" t="s">
        <v>977</v>
      </c>
      <c r="E153" s="4" t="s">
        <v>978</v>
      </c>
      <c r="F153" s="37" t="s">
        <v>1048</v>
      </c>
      <c r="G153" s="37" t="s">
        <v>1029</v>
      </c>
      <c r="H153" s="41">
        <v>1828988.58</v>
      </c>
      <c r="I153" s="14" t="s">
        <v>275</v>
      </c>
    </row>
    <row r="154" spans="1:9" ht="108.75" customHeight="1" x14ac:dyDescent="0.25">
      <c r="A154" s="43" t="s">
        <v>855</v>
      </c>
      <c r="B154" s="70" t="s">
        <v>168</v>
      </c>
      <c r="C154" s="59" t="s">
        <v>432</v>
      </c>
      <c r="D154" s="61" t="s">
        <v>276</v>
      </c>
      <c r="E154" s="80" t="s">
        <v>290</v>
      </c>
      <c r="F154" s="56" t="s">
        <v>616</v>
      </c>
      <c r="G154" s="56" t="s">
        <v>686</v>
      </c>
      <c r="H154" s="57">
        <f>775862.07*1.16</f>
        <v>900000.00119999982</v>
      </c>
      <c r="I154" s="54" t="s">
        <v>275</v>
      </c>
    </row>
    <row r="155" spans="1:9" ht="108.75" customHeight="1" x14ac:dyDescent="0.25">
      <c r="A155" s="43" t="s">
        <v>856</v>
      </c>
      <c r="B155" s="70" t="s">
        <v>169</v>
      </c>
      <c r="C155" s="59" t="s">
        <v>433</v>
      </c>
      <c r="D155" s="61" t="s">
        <v>276</v>
      </c>
      <c r="E155" s="80" t="s">
        <v>290</v>
      </c>
      <c r="F155" s="56" t="s">
        <v>617</v>
      </c>
      <c r="G155" s="56" t="s">
        <v>686</v>
      </c>
      <c r="H155" s="57">
        <f>586093.1*1.16</f>
        <v>679867.99599999993</v>
      </c>
      <c r="I155" s="54" t="s">
        <v>275</v>
      </c>
    </row>
    <row r="156" spans="1:9" ht="108.75" customHeight="1" x14ac:dyDescent="0.25">
      <c r="A156" s="43" t="s">
        <v>857</v>
      </c>
      <c r="B156" s="62" t="s">
        <v>170</v>
      </c>
      <c r="C156" s="59" t="s">
        <v>434</v>
      </c>
      <c r="D156" s="61" t="s">
        <v>276</v>
      </c>
      <c r="E156" s="80" t="s">
        <v>290</v>
      </c>
      <c r="F156" s="56" t="s">
        <v>522</v>
      </c>
      <c r="G156" s="56" t="s">
        <v>681</v>
      </c>
      <c r="H156" s="57">
        <f>213232.89*1.16</f>
        <v>247350.15239999999</v>
      </c>
      <c r="I156" s="54" t="s">
        <v>275</v>
      </c>
    </row>
    <row r="157" spans="1:9" ht="108.75" customHeight="1" x14ac:dyDescent="0.25">
      <c r="A157" s="43" t="s">
        <v>858</v>
      </c>
      <c r="B157" s="70" t="s">
        <v>171</v>
      </c>
      <c r="C157" s="59" t="s">
        <v>435</v>
      </c>
      <c r="D157" s="61" t="s">
        <v>276</v>
      </c>
      <c r="E157" s="80" t="s">
        <v>290</v>
      </c>
      <c r="F157" s="56" t="s">
        <v>618</v>
      </c>
      <c r="G157" s="56" t="s">
        <v>686</v>
      </c>
      <c r="H157" s="67">
        <f>1459169.29*1.16</f>
        <v>1692636.3764</v>
      </c>
      <c r="I157" s="54" t="s">
        <v>275</v>
      </c>
    </row>
    <row r="158" spans="1:9" ht="108.75" customHeight="1" x14ac:dyDescent="0.25">
      <c r="A158" s="43" t="s">
        <v>859</v>
      </c>
      <c r="B158" s="40" t="s">
        <v>1049</v>
      </c>
      <c r="C158" s="38" t="s">
        <v>1050</v>
      </c>
      <c r="D158" s="5" t="s">
        <v>283</v>
      </c>
      <c r="E158" s="4" t="s">
        <v>284</v>
      </c>
      <c r="F158" s="37" t="s">
        <v>1051</v>
      </c>
      <c r="G158" s="37" t="s">
        <v>1052</v>
      </c>
      <c r="H158" s="41">
        <v>2851678.09</v>
      </c>
      <c r="I158" s="14" t="s">
        <v>275</v>
      </c>
    </row>
    <row r="159" spans="1:9" ht="108.75" customHeight="1" x14ac:dyDescent="0.25">
      <c r="A159" s="43" t="s">
        <v>860</v>
      </c>
      <c r="B159" s="40" t="s">
        <v>1053</v>
      </c>
      <c r="C159" s="38" t="s">
        <v>1054</v>
      </c>
      <c r="D159" s="5" t="s">
        <v>283</v>
      </c>
      <c r="E159" s="4" t="s">
        <v>284</v>
      </c>
      <c r="F159" s="37" t="s">
        <v>545</v>
      </c>
      <c r="G159" s="37" t="s">
        <v>1055</v>
      </c>
      <c r="H159" s="39">
        <v>2681926.5</v>
      </c>
      <c r="I159" s="14" t="s">
        <v>275</v>
      </c>
    </row>
    <row r="160" spans="1:9" ht="108.75" customHeight="1" x14ac:dyDescent="0.25">
      <c r="A160" s="43" t="s">
        <v>861</v>
      </c>
      <c r="B160" s="40" t="s">
        <v>1056</v>
      </c>
      <c r="C160" s="38" t="s">
        <v>1057</v>
      </c>
      <c r="D160" s="5" t="s">
        <v>283</v>
      </c>
      <c r="E160" s="4" t="s">
        <v>284</v>
      </c>
      <c r="F160" s="37" t="s">
        <v>285</v>
      </c>
      <c r="G160" s="37" t="s">
        <v>1058</v>
      </c>
      <c r="H160" s="39">
        <v>4113990.12</v>
      </c>
      <c r="I160" s="14" t="s">
        <v>275</v>
      </c>
    </row>
    <row r="161" spans="1:9" ht="108.75" customHeight="1" x14ac:dyDescent="0.25">
      <c r="A161" s="43" t="s">
        <v>862</v>
      </c>
      <c r="B161" s="40" t="s">
        <v>1059</v>
      </c>
      <c r="C161" s="38" t="s">
        <v>1060</v>
      </c>
      <c r="D161" s="5" t="s">
        <v>283</v>
      </c>
      <c r="E161" s="4" t="s">
        <v>284</v>
      </c>
      <c r="F161" s="37" t="s">
        <v>537</v>
      </c>
      <c r="G161" s="37" t="s">
        <v>1058</v>
      </c>
      <c r="H161" s="41">
        <v>3380548.37</v>
      </c>
      <c r="I161" s="14" t="s">
        <v>275</v>
      </c>
    </row>
    <row r="162" spans="1:9" ht="108.75" customHeight="1" x14ac:dyDescent="0.25">
      <c r="A162" s="43" t="s">
        <v>863</v>
      </c>
      <c r="B162" s="40" t="s">
        <v>1061</v>
      </c>
      <c r="C162" s="38" t="s">
        <v>1062</v>
      </c>
      <c r="D162" s="5" t="s">
        <v>283</v>
      </c>
      <c r="E162" s="4" t="s">
        <v>284</v>
      </c>
      <c r="F162" s="37" t="s">
        <v>619</v>
      </c>
      <c r="G162" s="37" t="s">
        <v>1063</v>
      </c>
      <c r="H162" s="39">
        <v>5621185.5499999998</v>
      </c>
      <c r="I162" s="14" t="s">
        <v>275</v>
      </c>
    </row>
    <row r="163" spans="1:9" ht="108.75" customHeight="1" x14ac:dyDescent="0.25">
      <c r="A163" s="43" t="s">
        <v>864</v>
      </c>
      <c r="B163" s="40" t="s">
        <v>1064</v>
      </c>
      <c r="C163" s="38" t="s">
        <v>1065</v>
      </c>
      <c r="D163" s="5" t="s">
        <v>283</v>
      </c>
      <c r="E163" s="4" t="s">
        <v>284</v>
      </c>
      <c r="F163" s="37" t="s">
        <v>1066</v>
      </c>
      <c r="G163" s="37" t="s">
        <v>1067</v>
      </c>
      <c r="H163" s="39">
        <v>2493985.7400000002</v>
      </c>
      <c r="I163" s="14" t="s">
        <v>275</v>
      </c>
    </row>
    <row r="164" spans="1:9" ht="108.75" customHeight="1" x14ac:dyDescent="0.25">
      <c r="A164" s="43" t="s">
        <v>865</v>
      </c>
      <c r="B164" s="62" t="s">
        <v>172</v>
      </c>
      <c r="C164" s="59" t="s">
        <v>436</v>
      </c>
      <c r="D164" s="61" t="s">
        <v>276</v>
      </c>
      <c r="E164" s="80" t="s">
        <v>290</v>
      </c>
      <c r="F164" s="56" t="s">
        <v>307</v>
      </c>
      <c r="G164" s="56" t="s">
        <v>684</v>
      </c>
      <c r="H164" s="67">
        <f>1484062.46*1.16</f>
        <v>1721512.4535999999</v>
      </c>
      <c r="I164" s="54" t="s">
        <v>275</v>
      </c>
    </row>
    <row r="165" spans="1:9" ht="108.75" customHeight="1" x14ac:dyDescent="0.25">
      <c r="A165" s="43" t="s">
        <v>866</v>
      </c>
      <c r="B165" s="64" t="s">
        <v>173</v>
      </c>
      <c r="C165" s="59" t="s">
        <v>437</v>
      </c>
      <c r="D165" s="61" t="s">
        <v>276</v>
      </c>
      <c r="E165" s="80" t="s">
        <v>290</v>
      </c>
      <c r="F165" s="56" t="s">
        <v>620</v>
      </c>
      <c r="G165" s="56" t="s">
        <v>684</v>
      </c>
      <c r="H165" s="57">
        <f>387931.03*1.16</f>
        <v>449999.99479999999</v>
      </c>
      <c r="I165" s="54" t="s">
        <v>275</v>
      </c>
    </row>
    <row r="166" spans="1:9" ht="108.75" customHeight="1" x14ac:dyDescent="0.25">
      <c r="A166" s="43" t="s">
        <v>867</v>
      </c>
      <c r="B166" s="40" t="s">
        <v>174</v>
      </c>
      <c r="C166" s="38" t="s">
        <v>1068</v>
      </c>
      <c r="D166" s="5" t="s">
        <v>977</v>
      </c>
      <c r="E166" s="4" t="s">
        <v>978</v>
      </c>
      <c r="F166" s="37" t="s">
        <v>1069</v>
      </c>
      <c r="G166" s="74" t="s">
        <v>1029</v>
      </c>
      <c r="H166" s="39">
        <v>1997987.31</v>
      </c>
      <c r="I166" s="14" t="s">
        <v>275</v>
      </c>
    </row>
    <row r="167" spans="1:9" ht="108.75" customHeight="1" x14ac:dyDescent="0.25">
      <c r="A167" s="43" t="s">
        <v>868</v>
      </c>
      <c r="B167" s="62" t="s">
        <v>175</v>
      </c>
      <c r="C167" s="59" t="s">
        <v>438</v>
      </c>
      <c r="D167" s="61" t="s">
        <v>276</v>
      </c>
      <c r="E167" s="80" t="s">
        <v>290</v>
      </c>
      <c r="F167" s="56" t="s">
        <v>621</v>
      </c>
      <c r="G167" s="56" t="s">
        <v>681</v>
      </c>
      <c r="H167" s="57">
        <f>530906.13*1.16</f>
        <v>615851.11079999991</v>
      </c>
      <c r="I167" s="54" t="s">
        <v>275</v>
      </c>
    </row>
    <row r="168" spans="1:9" ht="108.75" customHeight="1" x14ac:dyDescent="0.25">
      <c r="A168" s="43" t="s">
        <v>869</v>
      </c>
      <c r="B168" s="70" t="s">
        <v>176</v>
      </c>
      <c r="C168" s="59" t="s">
        <v>439</v>
      </c>
      <c r="D168" s="61" t="s">
        <v>276</v>
      </c>
      <c r="E168" s="80" t="s">
        <v>290</v>
      </c>
      <c r="F168" s="56" t="s">
        <v>603</v>
      </c>
      <c r="G168" s="56" t="s">
        <v>686</v>
      </c>
      <c r="H168" s="57">
        <f>560343.91*1.16</f>
        <v>649998.93559999997</v>
      </c>
      <c r="I168" s="54" t="s">
        <v>275</v>
      </c>
    </row>
    <row r="169" spans="1:9" ht="108.75" customHeight="1" x14ac:dyDescent="0.25">
      <c r="A169" s="43" t="s">
        <v>870</v>
      </c>
      <c r="B169" s="62" t="s">
        <v>177</v>
      </c>
      <c r="C169" s="59" t="s">
        <v>440</v>
      </c>
      <c r="D169" s="61" t="s">
        <v>276</v>
      </c>
      <c r="E169" s="80" t="s">
        <v>290</v>
      </c>
      <c r="F169" s="56" t="s">
        <v>622</v>
      </c>
      <c r="G169" s="56" t="s">
        <v>684</v>
      </c>
      <c r="H169" s="57">
        <f>431034.48*1.16</f>
        <v>499999.99679999996</v>
      </c>
      <c r="I169" s="54" t="s">
        <v>275</v>
      </c>
    </row>
    <row r="170" spans="1:9" ht="108.75" customHeight="1" x14ac:dyDescent="0.25">
      <c r="A170" s="43" t="s">
        <v>871</v>
      </c>
      <c r="B170" s="64" t="s">
        <v>178</v>
      </c>
      <c r="C170" s="59" t="s">
        <v>371</v>
      </c>
      <c r="D170" s="61" t="s">
        <v>276</v>
      </c>
      <c r="E170" s="80" t="s">
        <v>290</v>
      </c>
      <c r="F170" s="56" t="s">
        <v>524</v>
      </c>
      <c r="G170" s="56" t="s">
        <v>696</v>
      </c>
      <c r="H170" s="57">
        <f>330680.32*1.16</f>
        <v>383589.17119999998</v>
      </c>
      <c r="I170" s="54" t="s">
        <v>275</v>
      </c>
    </row>
    <row r="171" spans="1:9" ht="108.75" customHeight="1" x14ac:dyDescent="0.25">
      <c r="A171" s="43" t="s">
        <v>872</v>
      </c>
      <c r="B171" s="40" t="s">
        <v>1070</v>
      </c>
      <c r="C171" s="37" t="s">
        <v>1071</v>
      </c>
      <c r="D171" s="5" t="s">
        <v>283</v>
      </c>
      <c r="E171" s="4" t="s">
        <v>284</v>
      </c>
      <c r="F171" s="37" t="s">
        <v>1072</v>
      </c>
      <c r="G171" s="37" t="s">
        <v>1058</v>
      </c>
      <c r="H171" s="39">
        <v>12432524.49</v>
      </c>
      <c r="I171" s="14" t="s">
        <v>275</v>
      </c>
    </row>
    <row r="172" spans="1:9" ht="108.75" customHeight="1" x14ac:dyDescent="0.25">
      <c r="A172" s="43" t="s">
        <v>873</v>
      </c>
      <c r="B172" s="75" t="s">
        <v>1073</v>
      </c>
      <c r="C172" s="76" t="s">
        <v>1074</v>
      </c>
      <c r="D172" s="5" t="s">
        <v>283</v>
      </c>
      <c r="E172" s="4" t="s">
        <v>284</v>
      </c>
      <c r="F172" s="37" t="s">
        <v>1075</v>
      </c>
      <c r="G172" s="37" t="s">
        <v>1052</v>
      </c>
      <c r="H172" s="39">
        <v>2463171.5299999998</v>
      </c>
      <c r="I172" s="14" t="s">
        <v>275</v>
      </c>
    </row>
    <row r="173" spans="1:9" ht="108.75" customHeight="1" x14ac:dyDescent="0.25">
      <c r="A173" s="43" t="s">
        <v>874</v>
      </c>
      <c r="B173" s="70" t="s">
        <v>179</v>
      </c>
      <c r="C173" s="63" t="s">
        <v>441</v>
      </c>
      <c r="D173" s="61" t="s">
        <v>276</v>
      </c>
      <c r="E173" s="80" t="s">
        <v>290</v>
      </c>
      <c r="F173" s="56" t="s">
        <v>306</v>
      </c>
      <c r="G173" s="56" t="s">
        <v>686</v>
      </c>
      <c r="H173" s="57">
        <f>602039.66*1.16</f>
        <v>698366.00560000003</v>
      </c>
      <c r="I173" s="54" t="s">
        <v>275</v>
      </c>
    </row>
    <row r="174" spans="1:9" ht="108.75" customHeight="1" x14ac:dyDescent="0.25">
      <c r="A174" s="43" t="s">
        <v>875</v>
      </c>
      <c r="B174" s="64" t="s">
        <v>180</v>
      </c>
      <c r="C174" s="59" t="s">
        <v>442</v>
      </c>
      <c r="D174" s="61" t="s">
        <v>276</v>
      </c>
      <c r="E174" s="80" t="s">
        <v>290</v>
      </c>
      <c r="F174" s="56" t="s">
        <v>623</v>
      </c>
      <c r="G174" s="56" t="s">
        <v>314</v>
      </c>
      <c r="H174" s="57">
        <f>862068.97*1.16</f>
        <v>1000000.0051999999</v>
      </c>
      <c r="I174" s="54" t="s">
        <v>275</v>
      </c>
    </row>
    <row r="175" spans="1:9" ht="108.75" customHeight="1" x14ac:dyDescent="0.25">
      <c r="A175" s="43" t="s">
        <v>876</v>
      </c>
      <c r="B175" s="62" t="s">
        <v>181</v>
      </c>
      <c r="C175" s="59" t="s">
        <v>405</v>
      </c>
      <c r="D175" s="61" t="s">
        <v>276</v>
      </c>
      <c r="E175" s="80" t="s">
        <v>290</v>
      </c>
      <c r="F175" s="56" t="s">
        <v>624</v>
      </c>
      <c r="G175" s="56" t="s">
        <v>697</v>
      </c>
      <c r="H175" s="57">
        <f>418480.08*1.16</f>
        <v>485436.89279999997</v>
      </c>
      <c r="I175" s="54" t="s">
        <v>275</v>
      </c>
    </row>
    <row r="176" spans="1:9" ht="108.75" customHeight="1" x14ac:dyDescent="0.25">
      <c r="A176" s="43" t="s">
        <v>877</v>
      </c>
      <c r="B176" s="70" t="s">
        <v>182</v>
      </c>
      <c r="C176" s="59" t="s">
        <v>443</v>
      </c>
      <c r="D176" s="61" t="s">
        <v>276</v>
      </c>
      <c r="E176" s="80" t="s">
        <v>290</v>
      </c>
      <c r="F176" s="56" t="s">
        <v>322</v>
      </c>
      <c r="G176" s="56" t="s">
        <v>686</v>
      </c>
      <c r="H176" s="57">
        <f>726555.06*1.16</f>
        <v>842803.86959999998</v>
      </c>
      <c r="I176" s="54" t="s">
        <v>275</v>
      </c>
    </row>
    <row r="177" spans="1:9" ht="108.75" customHeight="1" x14ac:dyDescent="0.25">
      <c r="A177" s="43" t="s">
        <v>878</v>
      </c>
      <c r="B177" s="62" t="s">
        <v>183</v>
      </c>
      <c r="C177" s="59" t="s">
        <v>444</v>
      </c>
      <c r="D177" s="61" t="s">
        <v>276</v>
      </c>
      <c r="E177" s="80" t="s">
        <v>290</v>
      </c>
      <c r="F177" s="56" t="s">
        <v>322</v>
      </c>
      <c r="G177" s="56" t="s">
        <v>684</v>
      </c>
      <c r="H177" s="57">
        <f>1034482.76*1.16</f>
        <v>1200000.0015999998</v>
      </c>
      <c r="I177" s="54" t="s">
        <v>275</v>
      </c>
    </row>
    <row r="178" spans="1:9" ht="108.75" customHeight="1" x14ac:dyDescent="0.25">
      <c r="A178" s="43" t="s">
        <v>879</v>
      </c>
      <c r="B178" s="64" t="s">
        <v>184</v>
      </c>
      <c r="C178" s="59" t="s">
        <v>445</v>
      </c>
      <c r="D178" s="61" t="s">
        <v>276</v>
      </c>
      <c r="E178" s="80" t="s">
        <v>290</v>
      </c>
      <c r="F178" s="56" t="s">
        <v>625</v>
      </c>
      <c r="G178" s="56" t="s">
        <v>683</v>
      </c>
      <c r="H178" s="57">
        <f>1250000*1.16</f>
        <v>1450000</v>
      </c>
      <c r="I178" s="54" t="s">
        <v>275</v>
      </c>
    </row>
    <row r="179" spans="1:9" ht="108.75" customHeight="1" x14ac:dyDescent="0.25">
      <c r="A179" s="43" t="s">
        <v>880</v>
      </c>
      <c r="B179" s="62" t="s">
        <v>185</v>
      </c>
      <c r="C179" s="59" t="s">
        <v>446</v>
      </c>
      <c r="D179" s="61" t="s">
        <v>276</v>
      </c>
      <c r="E179" s="80" t="s">
        <v>290</v>
      </c>
      <c r="F179" s="56" t="s">
        <v>623</v>
      </c>
      <c r="G179" s="56" t="s">
        <v>693</v>
      </c>
      <c r="H179" s="67">
        <f>1724137.93*1.16</f>
        <v>1999999.9987999997</v>
      </c>
      <c r="I179" s="54" t="s">
        <v>275</v>
      </c>
    </row>
    <row r="180" spans="1:9" ht="108.75" customHeight="1" x14ac:dyDescent="0.25">
      <c r="A180" s="43" t="s">
        <v>881</v>
      </c>
      <c r="B180" s="68" t="s">
        <v>186</v>
      </c>
      <c r="C180" s="59" t="s">
        <v>447</v>
      </c>
      <c r="D180" s="61" t="s">
        <v>276</v>
      </c>
      <c r="E180" s="80" t="s">
        <v>290</v>
      </c>
      <c r="F180" s="56" t="s">
        <v>543</v>
      </c>
      <c r="G180" s="56" t="s">
        <v>697</v>
      </c>
      <c r="H180" s="57">
        <f>209240.04*1.16</f>
        <v>242718.44639999999</v>
      </c>
      <c r="I180" s="54" t="s">
        <v>275</v>
      </c>
    </row>
    <row r="181" spans="1:9" ht="108.75" customHeight="1" x14ac:dyDescent="0.25">
      <c r="A181" s="43" t="s">
        <v>882</v>
      </c>
      <c r="B181" s="64" t="s">
        <v>187</v>
      </c>
      <c r="C181" s="59" t="s">
        <v>448</v>
      </c>
      <c r="D181" s="61" t="s">
        <v>276</v>
      </c>
      <c r="E181" s="80" t="s">
        <v>290</v>
      </c>
      <c r="F181" s="56" t="s">
        <v>543</v>
      </c>
      <c r="G181" s="56" t="s">
        <v>292</v>
      </c>
      <c r="H181" s="67">
        <f>1293103.45*1.16</f>
        <v>1500000.0019999999</v>
      </c>
      <c r="I181" s="54" t="s">
        <v>275</v>
      </c>
    </row>
    <row r="182" spans="1:9" ht="108.75" customHeight="1" x14ac:dyDescent="0.25">
      <c r="A182" s="43" t="s">
        <v>883</v>
      </c>
      <c r="B182" s="62" t="s">
        <v>188</v>
      </c>
      <c r="C182" s="59" t="s">
        <v>449</v>
      </c>
      <c r="D182" s="61" t="s">
        <v>276</v>
      </c>
      <c r="E182" s="80" t="s">
        <v>290</v>
      </c>
      <c r="F182" s="56" t="s">
        <v>291</v>
      </c>
      <c r="G182" s="56" t="s">
        <v>697</v>
      </c>
      <c r="H182" s="57">
        <f>1053407.26*1.16</f>
        <v>1221952.4216</v>
      </c>
      <c r="I182" s="54" t="s">
        <v>275</v>
      </c>
    </row>
    <row r="183" spans="1:9" ht="108.75" customHeight="1" x14ac:dyDescent="0.25">
      <c r="A183" s="43" t="s">
        <v>884</v>
      </c>
      <c r="B183" s="77" t="s">
        <v>1076</v>
      </c>
      <c r="C183" s="76" t="s">
        <v>1077</v>
      </c>
      <c r="D183" s="5" t="s">
        <v>977</v>
      </c>
      <c r="E183" s="4" t="s">
        <v>978</v>
      </c>
      <c r="F183" s="37" t="s">
        <v>1078</v>
      </c>
      <c r="G183" s="37" t="s">
        <v>1079</v>
      </c>
      <c r="H183" s="41">
        <v>1949949.19</v>
      </c>
      <c r="I183" s="14" t="s">
        <v>275</v>
      </c>
    </row>
    <row r="184" spans="1:9" ht="108.75" customHeight="1" x14ac:dyDescent="0.25">
      <c r="A184" s="43" t="s">
        <v>885</v>
      </c>
      <c r="B184" s="62" t="s">
        <v>189</v>
      </c>
      <c r="C184" s="59" t="s">
        <v>450</v>
      </c>
      <c r="D184" s="61" t="s">
        <v>276</v>
      </c>
      <c r="E184" s="80" t="s">
        <v>290</v>
      </c>
      <c r="F184" s="56" t="s">
        <v>626</v>
      </c>
      <c r="G184" s="56" t="s">
        <v>698</v>
      </c>
      <c r="H184" s="57">
        <f>652763.16*1.16</f>
        <v>757205.26560000004</v>
      </c>
      <c r="I184" s="54" t="s">
        <v>275</v>
      </c>
    </row>
    <row r="185" spans="1:9" ht="108.75" customHeight="1" x14ac:dyDescent="0.25">
      <c r="A185" s="43" t="s">
        <v>886</v>
      </c>
      <c r="B185" s="62" t="s">
        <v>190</v>
      </c>
      <c r="C185" s="59" t="s">
        <v>451</v>
      </c>
      <c r="D185" s="61" t="s">
        <v>276</v>
      </c>
      <c r="E185" s="80" t="s">
        <v>290</v>
      </c>
      <c r="F185" s="56" t="s">
        <v>627</v>
      </c>
      <c r="G185" s="56" t="s">
        <v>699</v>
      </c>
      <c r="H185" s="57">
        <f>460328.09*1.16</f>
        <v>533980.58440000005</v>
      </c>
      <c r="I185" s="54" t="s">
        <v>275</v>
      </c>
    </row>
    <row r="186" spans="1:9" ht="108.75" customHeight="1" x14ac:dyDescent="0.25">
      <c r="A186" s="43" t="s">
        <v>887</v>
      </c>
      <c r="B186" s="62" t="s">
        <v>191</v>
      </c>
      <c r="C186" s="59" t="s">
        <v>452</v>
      </c>
      <c r="D186" s="61" t="s">
        <v>276</v>
      </c>
      <c r="E186" s="80" t="s">
        <v>290</v>
      </c>
      <c r="F186" s="56" t="s">
        <v>628</v>
      </c>
      <c r="G186" s="56" t="s">
        <v>699</v>
      </c>
      <c r="H186" s="57">
        <f>418480.08*1.16</f>
        <v>485436.89279999997</v>
      </c>
      <c r="I186" s="54" t="s">
        <v>275</v>
      </c>
    </row>
    <row r="187" spans="1:9" ht="108.75" customHeight="1" x14ac:dyDescent="0.25">
      <c r="A187" s="43" t="s">
        <v>888</v>
      </c>
      <c r="B187" s="62" t="s">
        <v>192</v>
      </c>
      <c r="C187" s="59" t="s">
        <v>453</v>
      </c>
      <c r="D187" s="61" t="s">
        <v>276</v>
      </c>
      <c r="E187" s="80" t="s">
        <v>290</v>
      </c>
      <c r="F187" s="56" t="s">
        <v>323</v>
      </c>
      <c r="G187" s="56" t="s">
        <v>699</v>
      </c>
      <c r="H187" s="57">
        <f>251088.05*1.16</f>
        <v>291262.13799999998</v>
      </c>
      <c r="I187" s="54" t="s">
        <v>275</v>
      </c>
    </row>
    <row r="188" spans="1:9" ht="108.75" customHeight="1" x14ac:dyDescent="0.25">
      <c r="A188" s="43" t="s">
        <v>889</v>
      </c>
      <c r="B188" s="62" t="s">
        <v>193</v>
      </c>
      <c r="C188" s="59" t="s">
        <v>454</v>
      </c>
      <c r="D188" s="61" t="s">
        <v>276</v>
      </c>
      <c r="E188" s="80" t="s">
        <v>290</v>
      </c>
      <c r="F188" s="56" t="s">
        <v>629</v>
      </c>
      <c r="G188" s="56" t="s">
        <v>699</v>
      </c>
      <c r="H188" s="67">
        <f>1345991.79*1.16</f>
        <v>1561350.4764</v>
      </c>
      <c r="I188" s="54" t="s">
        <v>275</v>
      </c>
    </row>
    <row r="189" spans="1:9" ht="108.75" customHeight="1" x14ac:dyDescent="0.25">
      <c r="A189" s="43" t="s">
        <v>890</v>
      </c>
      <c r="B189" s="62" t="s">
        <v>194</v>
      </c>
      <c r="C189" s="59" t="s">
        <v>455</v>
      </c>
      <c r="D189" s="61" t="s">
        <v>276</v>
      </c>
      <c r="E189" s="80" t="s">
        <v>290</v>
      </c>
      <c r="F189" s="56" t="s">
        <v>630</v>
      </c>
      <c r="G189" s="56" t="s">
        <v>699</v>
      </c>
      <c r="H189" s="57">
        <f>225978.85*1.16</f>
        <v>262135.46599999999</v>
      </c>
      <c r="I189" s="54" t="s">
        <v>275</v>
      </c>
    </row>
    <row r="190" spans="1:9" ht="108.75" customHeight="1" x14ac:dyDescent="0.25">
      <c r="A190" s="43" t="s">
        <v>891</v>
      </c>
      <c r="B190" s="62" t="s">
        <v>195</v>
      </c>
      <c r="C190" s="59" t="s">
        <v>456</v>
      </c>
      <c r="D190" s="61" t="s">
        <v>276</v>
      </c>
      <c r="E190" s="80" t="s">
        <v>290</v>
      </c>
      <c r="F190" s="56" t="s">
        <v>535</v>
      </c>
      <c r="G190" s="56" t="s">
        <v>699</v>
      </c>
      <c r="H190" s="67">
        <f>1301424.43*1.16</f>
        <v>1509652.3387999998</v>
      </c>
      <c r="I190" s="54" t="s">
        <v>275</v>
      </c>
    </row>
    <row r="191" spans="1:9" ht="108.75" customHeight="1" x14ac:dyDescent="0.25">
      <c r="A191" s="43" t="s">
        <v>892</v>
      </c>
      <c r="B191" s="70" t="s">
        <v>196</v>
      </c>
      <c r="C191" s="59" t="s">
        <v>457</v>
      </c>
      <c r="D191" s="61" t="s">
        <v>276</v>
      </c>
      <c r="E191" s="80" t="s">
        <v>290</v>
      </c>
      <c r="F191" s="56" t="s">
        <v>631</v>
      </c>
      <c r="G191" s="56" t="s">
        <v>700</v>
      </c>
      <c r="H191" s="57">
        <f>129310.3*1.16</f>
        <v>149999.948</v>
      </c>
      <c r="I191" s="54" t="s">
        <v>275</v>
      </c>
    </row>
    <row r="192" spans="1:9" ht="108.75" customHeight="1" x14ac:dyDescent="0.25">
      <c r="A192" s="43" t="s">
        <v>893</v>
      </c>
      <c r="B192" s="62" t="s">
        <v>197</v>
      </c>
      <c r="C192" s="59" t="s">
        <v>458</v>
      </c>
      <c r="D192" s="61" t="s">
        <v>276</v>
      </c>
      <c r="E192" s="80" t="s">
        <v>290</v>
      </c>
      <c r="F192" s="56" t="s">
        <v>521</v>
      </c>
      <c r="G192" s="56" t="s">
        <v>699</v>
      </c>
      <c r="H192" s="57">
        <f>418480.08*1.16</f>
        <v>485436.89279999997</v>
      </c>
      <c r="I192" s="54" t="s">
        <v>275</v>
      </c>
    </row>
    <row r="193" spans="1:9" ht="108.75" customHeight="1" x14ac:dyDescent="0.25">
      <c r="A193" s="43" t="s">
        <v>894</v>
      </c>
      <c r="B193" s="62" t="s">
        <v>198</v>
      </c>
      <c r="C193" s="59" t="s">
        <v>459</v>
      </c>
      <c r="D193" s="61" t="s">
        <v>276</v>
      </c>
      <c r="E193" s="80" t="s">
        <v>290</v>
      </c>
      <c r="F193" s="56" t="s">
        <v>632</v>
      </c>
      <c r="G193" s="56" t="s">
        <v>684</v>
      </c>
      <c r="H193" s="57">
        <f>1031389.35*1.16</f>
        <v>1196411.6459999999</v>
      </c>
      <c r="I193" s="54" t="s">
        <v>275</v>
      </c>
    </row>
    <row r="194" spans="1:9" ht="108.75" customHeight="1" x14ac:dyDescent="0.25">
      <c r="A194" s="43" t="s">
        <v>895</v>
      </c>
      <c r="B194" s="62" t="s">
        <v>199</v>
      </c>
      <c r="C194" s="59" t="s">
        <v>460</v>
      </c>
      <c r="D194" s="61" t="s">
        <v>276</v>
      </c>
      <c r="E194" s="80" t="s">
        <v>290</v>
      </c>
      <c r="F194" s="56" t="s">
        <v>633</v>
      </c>
      <c r="G194" s="56" t="s">
        <v>701</v>
      </c>
      <c r="H194" s="57">
        <f>585344.83*1.16</f>
        <v>679000.0027999999</v>
      </c>
      <c r="I194" s="54" t="s">
        <v>275</v>
      </c>
    </row>
    <row r="195" spans="1:9" ht="108.75" customHeight="1" x14ac:dyDescent="0.25">
      <c r="A195" s="43" t="s">
        <v>896</v>
      </c>
      <c r="B195" s="62" t="s">
        <v>200</v>
      </c>
      <c r="C195" s="59" t="s">
        <v>461</v>
      </c>
      <c r="D195" s="61" t="s">
        <v>276</v>
      </c>
      <c r="E195" s="80" t="s">
        <v>290</v>
      </c>
      <c r="F195" s="56" t="s">
        <v>617</v>
      </c>
      <c r="G195" s="56" t="s">
        <v>699</v>
      </c>
      <c r="H195" s="57">
        <f>1004352.19*1.16</f>
        <v>1165048.5403999998</v>
      </c>
      <c r="I195" s="54" t="s">
        <v>275</v>
      </c>
    </row>
    <row r="196" spans="1:9" ht="108.75" customHeight="1" x14ac:dyDescent="0.25">
      <c r="A196" s="43" t="s">
        <v>897</v>
      </c>
      <c r="B196" s="62" t="s">
        <v>201</v>
      </c>
      <c r="C196" s="59" t="s">
        <v>462</v>
      </c>
      <c r="D196" s="61" t="s">
        <v>276</v>
      </c>
      <c r="E196" s="80" t="s">
        <v>290</v>
      </c>
      <c r="F196" s="56" t="s">
        <v>524</v>
      </c>
      <c r="G196" s="56" t="s">
        <v>699</v>
      </c>
      <c r="H196" s="57">
        <f>251088.05*1.16</f>
        <v>291262.13799999998</v>
      </c>
      <c r="I196" s="54" t="s">
        <v>275</v>
      </c>
    </row>
    <row r="197" spans="1:9" ht="108.75" customHeight="1" x14ac:dyDescent="0.25">
      <c r="A197" s="43" t="s">
        <v>898</v>
      </c>
      <c r="B197" s="62" t="s">
        <v>202</v>
      </c>
      <c r="C197" s="59" t="s">
        <v>463</v>
      </c>
      <c r="D197" s="61" t="s">
        <v>276</v>
      </c>
      <c r="E197" s="80" t="s">
        <v>290</v>
      </c>
      <c r="F197" s="56" t="s">
        <v>574</v>
      </c>
      <c r="G197" s="56" t="s">
        <v>699</v>
      </c>
      <c r="H197" s="57">
        <f>469186.67*1.16</f>
        <v>544256.5371999999</v>
      </c>
      <c r="I197" s="54" t="s">
        <v>275</v>
      </c>
    </row>
    <row r="198" spans="1:9" ht="108.75" customHeight="1" x14ac:dyDescent="0.25">
      <c r="A198" s="43" t="s">
        <v>899</v>
      </c>
      <c r="B198" s="70" t="s">
        <v>203</v>
      </c>
      <c r="C198" s="59" t="s">
        <v>464</v>
      </c>
      <c r="D198" s="61" t="s">
        <v>276</v>
      </c>
      <c r="E198" s="80" t="s">
        <v>290</v>
      </c>
      <c r="F198" s="56" t="s">
        <v>634</v>
      </c>
      <c r="G198" s="56" t="s">
        <v>686</v>
      </c>
      <c r="H198" s="57">
        <f>301724.13*1.16</f>
        <v>349999.99079999997</v>
      </c>
      <c r="I198" s="54" t="s">
        <v>275</v>
      </c>
    </row>
    <row r="199" spans="1:9" ht="108.75" customHeight="1" x14ac:dyDescent="0.25">
      <c r="A199" s="43" t="s">
        <v>900</v>
      </c>
      <c r="B199" s="64" t="s">
        <v>204</v>
      </c>
      <c r="C199" s="59" t="s">
        <v>360</v>
      </c>
      <c r="D199" s="61" t="s">
        <v>276</v>
      </c>
      <c r="E199" s="80" t="s">
        <v>290</v>
      </c>
      <c r="F199" s="56" t="s">
        <v>607</v>
      </c>
      <c r="G199" s="56" t="s">
        <v>683</v>
      </c>
      <c r="H199" s="57">
        <f>647802.05*1.16</f>
        <v>751450.37800000003</v>
      </c>
      <c r="I199" s="54" t="s">
        <v>275</v>
      </c>
    </row>
    <row r="200" spans="1:9" ht="108.75" customHeight="1" x14ac:dyDescent="0.25">
      <c r="A200" s="43" t="s">
        <v>901</v>
      </c>
      <c r="B200" s="62" t="s">
        <v>205</v>
      </c>
      <c r="C200" s="59" t="s">
        <v>408</v>
      </c>
      <c r="D200" s="61" t="s">
        <v>276</v>
      </c>
      <c r="E200" s="80" t="s">
        <v>290</v>
      </c>
      <c r="F200" s="56" t="s">
        <v>533</v>
      </c>
      <c r="G200" s="56" t="s">
        <v>699</v>
      </c>
      <c r="H200" s="57">
        <f>209240.04*1.16</f>
        <v>242718.44639999999</v>
      </c>
      <c r="I200" s="54" t="s">
        <v>275</v>
      </c>
    </row>
    <row r="201" spans="1:9" ht="108.75" customHeight="1" x14ac:dyDescent="0.25">
      <c r="A201" s="43" t="s">
        <v>902</v>
      </c>
      <c r="B201" s="62" t="s">
        <v>206</v>
      </c>
      <c r="C201" s="59" t="s">
        <v>371</v>
      </c>
      <c r="D201" s="61" t="s">
        <v>276</v>
      </c>
      <c r="E201" s="80" t="s">
        <v>290</v>
      </c>
      <c r="F201" s="56" t="s">
        <v>635</v>
      </c>
      <c r="G201" s="56" t="s">
        <v>701</v>
      </c>
      <c r="H201" s="57">
        <f>836960.16*1.16</f>
        <v>970873.78559999994</v>
      </c>
      <c r="I201" s="54" t="s">
        <v>275</v>
      </c>
    </row>
    <row r="202" spans="1:9" ht="108.75" customHeight="1" x14ac:dyDescent="0.25">
      <c r="A202" s="43" t="s">
        <v>903</v>
      </c>
      <c r="B202" s="62" t="s">
        <v>207</v>
      </c>
      <c r="C202" s="59" t="s">
        <v>465</v>
      </c>
      <c r="D202" s="61" t="s">
        <v>276</v>
      </c>
      <c r="E202" s="80" t="s">
        <v>290</v>
      </c>
      <c r="F202" s="56" t="s">
        <v>323</v>
      </c>
      <c r="G202" s="56" t="s">
        <v>699</v>
      </c>
      <c r="H202" s="57">
        <f>359892.87*1.16</f>
        <v>417475.72919999994</v>
      </c>
      <c r="I202" s="54" t="s">
        <v>275</v>
      </c>
    </row>
    <row r="203" spans="1:9" ht="108.75" customHeight="1" x14ac:dyDescent="0.25">
      <c r="A203" s="43" t="s">
        <v>904</v>
      </c>
      <c r="B203" s="62" t="s">
        <v>208</v>
      </c>
      <c r="C203" s="59" t="s">
        <v>466</v>
      </c>
      <c r="D203" s="61" t="s">
        <v>276</v>
      </c>
      <c r="E203" s="80" t="s">
        <v>290</v>
      </c>
      <c r="F203" s="56" t="s">
        <v>545</v>
      </c>
      <c r="G203" s="56" t="s">
        <v>702</v>
      </c>
      <c r="H203" s="57">
        <f>81957.21*1.16</f>
        <v>95070.363599999997</v>
      </c>
      <c r="I203" s="54" t="s">
        <v>275</v>
      </c>
    </row>
    <row r="204" spans="1:9" ht="108.75" customHeight="1" x14ac:dyDescent="0.25">
      <c r="A204" s="43" t="s">
        <v>905</v>
      </c>
      <c r="B204" s="62" t="s">
        <v>209</v>
      </c>
      <c r="C204" s="59" t="s">
        <v>467</v>
      </c>
      <c r="D204" s="61" t="s">
        <v>276</v>
      </c>
      <c r="E204" s="80" t="s">
        <v>290</v>
      </c>
      <c r="F204" s="56" t="s">
        <v>636</v>
      </c>
      <c r="G204" s="56" t="s">
        <v>699</v>
      </c>
      <c r="H204" s="57">
        <f>1020216.59*1.16</f>
        <v>1183451.2444</v>
      </c>
      <c r="I204" s="54" t="s">
        <v>275</v>
      </c>
    </row>
    <row r="205" spans="1:9" ht="108.75" customHeight="1" x14ac:dyDescent="0.25">
      <c r="A205" s="43" t="s">
        <v>906</v>
      </c>
      <c r="B205" s="62" t="s">
        <v>210</v>
      </c>
      <c r="C205" s="59" t="s">
        <v>468</v>
      </c>
      <c r="D205" s="61" t="s">
        <v>276</v>
      </c>
      <c r="E205" s="80" t="s">
        <v>290</v>
      </c>
      <c r="F205" s="56" t="s">
        <v>637</v>
      </c>
      <c r="G205" s="56" t="s">
        <v>699</v>
      </c>
      <c r="H205" s="57">
        <f>1004352.19*1.16</f>
        <v>1165048.5403999998</v>
      </c>
      <c r="I205" s="54" t="s">
        <v>275</v>
      </c>
    </row>
    <row r="206" spans="1:9" ht="108.75" customHeight="1" x14ac:dyDescent="0.25">
      <c r="A206" s="43" t="s">
        <v>907</v>
      </c>
      <c r="B206" s="62" t="s">
        <v>211</v>
      </c>
      <c r="C206" s="59" t="s">
        <v>469</v>
      </c>
      <c r="D206" s="61" t="s">
        <v>276</v>
      </c>
      <c r="E206" s="80" t="s">
        <v>290</v>
      </c>
      <c r="F206" s="56" t="s">
        <v>307</v>
      </c>
      <c r="G206" s="56" t="s">
        <v>699</v>
      </c>
      <c r="H206" s="67">
        <f>1632072.31*1.16</f>
        <v>1893203.8795999999</v>
      </c>
      <c r="I206" s="54" t="s">
        <v>275</v>
      </c>
    </row>
    <row r="207" spans="1:9" ht="108.75" customHeight="1" x14ac:dyDescent="0.25">
      <c r="A207" s="43" t="s">
        <v>908</v>
      </c>
      <c r="B207" s="70" t="s">
        <v>212</v>
      </c>
      <c r="C207" s="59" t="s">
        <v>470</v>
      </c>
      <c r="D207" s="61" t="s">
        <v>276</v>
      </c>
      <c r="E207" s="80" t="s">
        <v>290</v>
      </c>
      <c r="F207" s="56" t="s">
        <v>533</v>
      </c>
      <c r="G207" s="56" t="s">
        <v>686</v>
      </c>
      <c r="H207" s="57">
        <f>997574.92*1.16</f>
        <v>1157186.9072</v>
      </c>
      <c r="I207" s="54" t="s">
        <v>275</v>
      </c>
    </row>
    <row r="208" spans="1:9" ht="108.75" customHeight="1" x14ac:dyDescent="0.25">
      <c r="A208" s="43" t="s">
        <v>909</v>
      </c>
      <c r="B208" s="62" t="s">
        <v>213</v>
      </c>
      <c r="C208" s="59" t="s">
        <v>471</v>
      </c>
      <c r="D208" s="61" t="s">
        <v>276</v>
      </c>
      <c r="E208" s="80" t="s">
        <v>290</v>
      </c>
      <c r="F208" s="56" t="s">
        <v>638</v>
      </c>
      <c r="G208" s="56" t="s">
        <v>683</v>
      </c>
      <c r="H208" s="57">
        <f>1004778.98*1.16</f>
        <v>1165543.6168</v>
      </c>
      <c r="I208" s="54" t="s">
        <v>275</v>
      </c>
    </row>
    <row r="209" spans="1:9" ht="108.75" customHeight="1" x14ac:dyDescent="0.25">
      <c r="A209" s="43" t="s">
        <v>910</v>
      </c>
      <c r="B209" s="62" t="s">
        <v>214</v>
      </c>
      <c r="C209" s="59" t="s">
        <v>405</v>
      </c>
      <c r="D209" s="61" t="s">
        <v>276</v>
      </c>
      <c r="E209" s="80" t="s">
        <v>290</v>
      </c>
      <c r="F209" s="56" t="s">
        <v>639</v>
      </c>
      <c r="G209" s="56" t="s">
        <v>701</v>
      </c>
      <c r="H209" s="57">
        <f>627720.12*1.16</f>
        <v>728155.33919999993</v>
      </c>
      <c r="I209" s="54" t="s">
        <v>275</v>
      </c>
    </row>
    <row r="210" spans="1:9" ht="108.75" customHeight="1" x14ac:dyDescent="0.25">
      <c r="A210" s="43" t="s">
        <v>911</v>
      </c>
      <c r="B210" s="62" t="s">
        <v>215</v>
      </c>
      <c r="C210" s="59" t="s">
        <v>472</v>
      </c>
      <c r="D210" s="61" t="s">
        <v>276</v>
      </c>
      <c r="E210" s="80" t="s">
        <v>290</v>
      </c>
      <c r="F210" s="56" t="s">
        <v>627</v>
      </c>
      <c r="G210" s="56" t="s">
        <v>699</v>
      </c>
      <c r="H210" s="67">
        <f>1196463.93*1.16</f>
        <v>1387898.1587999999</v>
      </c>
      <c r="I210" s="54" t="s">
        <v>275</v>
      </c>
    </row>
    <row r="211" spans="1:9" ht="108.75" customHeight="1" x14ac:dyDescent="0.25">
      <c r="A211" s="43" t="s">
        <v>912</v>
      </c>
      <c r="B211" s="62" t="s">
        <v>216</v>
      </c>
      <c r="C211" s="59" t="s">
        <v>371</v>
      </c>
      <c r="D211" s="61" t="s">
        <v>276</v>
      </c>
      <c r="E211" s="80" t="s">
        <v>290</v>
      </c>
      <c r="F211" s="56" t="s">
        <v>640</v>
      </c>
      <c r="G211" s="56" t="s">
        <v>701</v>
      </c>
      <c r="H211" s="57">
        <f>753258.4*1.16</f>
        <v>873779.74399999995</v>
      </c>
      <c r="I211" s="54" t="s">
        <v>275</v>
      </c>
    </row>
    <row r="212" spans="1:9" ht="108.75" customHeight="1" x14ac:dyDescent="0.25">
      <c r="A212" s="43" t="s">
        <v>913</v>
      </c>
      <c r="B212" s="62" t="s">
        <v>217</v>
      </c>
      <c r="C212" s="59" t="s">
        <v>473</v>
      </c>
      <c r="D212" s="61" t="s">
        <v>276</v>
      </c>
      <c r="E212" s="80" t="s">
        <v>290</v>
      </c>
      <c r="F212" s="56" t="s">
        <v>641</v>
      </c>
      <c r="G212" s="56" t="s">
        <v>701</v>
      </c>
      <c r="H212" s="57">
        <f>511035.42*1.16</f>
        <v>592801.08719999995</v>
      </c>
      <c r="I212" s="54" t="s">
        <v>275</v>
      </c>
    </row>
    <row r="213" spans="1:9" ht="108.75" customHeight="1" x14ac:dyDescent="0.25">
      <c r="A213" s="43" t="s">
        <v>914</v>
      </c>
      <c r="B213" s="62" t="s">
        <v>218</v>
      </c>
      <c r="C213" s="59" t="s">
        <v>371</v>
      </c>
      <c r="D213" s="61" t="s">
        <v>276</v>
      </c>
      <c r="E213" s="80" t="s">
        <v>290</v>
      </c>
      <c r="F213" s="56" t="s">
        <v>542</v>
      </c>
      <c r="G213" s="56" t="s">
        <v>701</v>
      </c>
      <c r="H213" s="57">
        <f>668508.15*1.16</f>
        <v>775469.45400000003</v>
      </c>
      <c r="I213" s="54" t="s">
        <v>275</v>
      </c>
    </row>
    <row r="214" spans="1:9" ht="108.75" customHeight="1" x14ac:dyDescent="0.25">
      <c r="A214" s="43" t="s">
        <v>915</v>
      </c>
      <c r="B214" s="62" t="s">
        <v>219</v>
      </c>
      <c r="C214" s="59" t="s">
        <v>474</v>
      </c>
      <c r="D214" s="61" t="s">
        <v>276</v>
      </c>
      <c r="E214" s="80" t="s">
        <v>290</v>
      </c>
      <c r="F214" s="56" t="s">
        <v>642</v>
      </c>
      <c r="G214" s="56" t="s">
        <v>701</v>
      </c>
      <c r="H214" s="57">
        <f>511035.42*1.16</f>
        <v>592801.08719999995</v>
      </c>
      <c r="I214" s="54" t="s">
        <v>275</v>
      </c>
    </row>
    <row r="215" spans="1:9" ht="108.75" customHeight="1" x14ac:dyDescent="0.25">
      <c r="A215" s="43" t="s">
        <v>916</v>
      </c>
      <c r="B215" s="62" t="s">
        <v>220</v>
      </c>
      <c r="C215" s="36" t="s">
        <v>371</v>
      </c>
      <c r="D215" s="61" t="s">
        <v>276</v>
      </c>
      <c r="E215" s="80" t="s">
        <v>290</v>
      </c>
      <c r="F215" s="56" t="s">
        <v>643</v>
      </c>
      <c r="G215" s="56"/>
      <c r="H215" s="57">
        <f>474469.01*1.16</f>
        <v>550384.05160000001</v>
      </c>
      <c r="I215" s="54" t="s">
        <v>275</v>
      </c>
    </row>
    <row r="216" spans="1:9" ht="108.75" customHeight="1" x14ac:dyDescent="0.25">
      <c r="A216" s="43" t="s">
        <v>917</v>
      </c>
      <c r="B216" s="62" t="s">
        <v>221</v>
      </c>
      <c r="C216" s="59" t="s">
        <v>371</v>
      </c>
      <c r="D216" s="61" t="s">
        <v>276</v>
      </c>
      <c r="E216" s="80" t="s">
        <v>290</v>
      </c>
      <c r="F216" s="56" t="s">
        <v>559</v>
      </c>
      <c r="G216" s="56" t="s">
        <v>701</v>
      </c>
      <c r="H216" s="57">
        <f>334457.6*1.16</f>
        <v>387970.81599999993</v>
      </c>
      <c r="I216" s="54" t="s">
        <v>275</v>
      </c>
    </row>
    <row r="217" spans="1:9" ht="108.75" customHeight="1" x14ac:dyDescent="0.25">
      <c r="A217" s="43" t="s">
        <v>918</v>
      </c>
      <c r="B217" s="62" t="s">
        <v>222</v>
      </c>
      <c r="C217" s="59" t="s">
        <v>1088</v>
      </c>
      <c r="D217" s="61" t="s">
        <v>276</v>
      </c>
      <c r="E217" s="80" t="s">
        <v>290</v>
      </c>
      <c r="F217" s="56" t="s">
        <v>629</v>
      </c>
      <c r="G217" s="56"/>
      <c r="H217" s="57">
        <f>629474.53*1.16</f>
        <v>730190.45479999995</v>
      </c>
      <c r="I217" s="54" t="s">
        <v>275</v>
      </c>
    </row>
    <row r="218" spans="1:9" ht="108.75" customHeight="1" x14ac:dyDescent="0.25">
      <c r="A218" s="43" t="s">
        <v>919</v>
      </c>
      <c r="B218" s="62" t="s">
        <v>223</v>
      </c>
      <c r="C218" s="59" t="s">
        <v>475</v>
      </c>
      <c r="D218" s="61" t="s">
        <v>276</v>
      </c>
      <c r="E218" s="80" t="s">
        <v>290</v>
      </c>
      <c r="F218" s="56" t="s">
        <v>611</v>
      </c>
      <c r="G218" s="56" t="s">
        <v>701</v>
      </c>
      <c r="H218" s="67">
        <f>1045619.17*1.16</f>
        <v>1212918.2371999999</v>
      </c>
      <c r="I218" s="54" t="s">
        <v>275</v>
      </c>
    </row>
    <row r="219" spans="1:9" ht="108.75" customHeight="1" x14ac:dyDescent="0.25">
      <c r="A219" s="43" t="s">
        <v>920</v>
      </c>
      <c r="B219" s="62" t="s">
        <v>224</v>
      </c>
      <c r="C219" s="59" t="s">
        <v>476</v>
      </c>
      <c r="D219" s="61" t="s">
        <v>276</v>
      </c>
      <c r="E219" s="80" t="s">
        <v>290</v>
      </c>
      <c r="F219" s="56" t="s">
        <v>644</v>
      </c>
      <c r="G219" s="56" t="s">
        <v>703</v>
      </c>
      <c r="H219" s="57">
        <f>129310.34*1.16</f>
        <v>149999.9944</v>
      </c>
      <c r="I219" s="54" t="s">
        <v>275</v>
      </c>
    </row>
    <row r="220" spans="1:9" ht="108.75" customHeight="1" x14ac:dyDescent="0.25">
      <c r="A220" s="43" t="s">
        <v>921</v>
      </c>
      <c r="B220" s="70" t="s">
        <v>225</v>
      </c>
      <c r="C220" s="59" t="s">
        <v>477</v>
      </c>
      <c r="D220" s="61" t="s">
        <v>276</v>
      </c>
      <c r="E220" s="80" t="s">
        <v>290</v>
      </c>
      <c r="F220" s="56" t="s">
        <v>644</v>
      </c>
      <c r="G220" s="56" t="s">
        <v>704</v>
      </c>
      <c r="H220" s="57">
        <f>689655.17*1.16</f>
        <v>799999.99719999998</v>
      </c>
      <c r="I220" s="54" t="s">
        <v>275</v>
      </c>
    </row>
    <row r="221" spans="1:9" ht="108.75" customHeight="1" x14ac:dyDescent="0.25">
      <c r="A221" s="43" t="s">
        <v>922</v>
      </c>
      <c r="B221" s="62" t="s">
        <v>226</v>
      </c>
      <c r="C221" s="59" t="s">
        <v>478</v>
      </c>
      <c r="D221" s="61" t="s">
        <v>276</v>
      </c>
      <c r="E221" s="80" t="s">
        <v>290</v>
      </c>
      <c r="F221" s="56" t="s">
        <v>644</v>
      </c>
      <c r="G221" s="56" t="s">
        <v>703</v>
      </c>
      <c r="H221" s="57">
        <f>431034.48*1.16</f>
        <v>499999.99679999996</v>
      </c>
      <c r="I221" s="54" t="s">
        <v>275</v>
      </c>
    </row>
    <row r="222" spans="1:9" ht="108.75" customHeight="1" x14ac:dyDescent="0.25">
      <c r="A222" s="43" t="s">
        <v>923</v>
      </c>
      <c r="B222" s="62" t="s">
        <v>227</v>
      </c>
      <c r="C222" s="59" t="s">
        <v>479</v>
      </c>
      <c r="D222" s="61" t="s">
        <v>276</v>
      </c>
      <c r="E222" s="80" t="s">
        <v>290</v>
      </c>
      <c r="F222" s="56" t="s">
        <v>572</v>
      </c>
      <c r="G222" s="56" t="s">
        <v>701</v>
      </c>
      <c r="H222" s="57">
        <f>510517.24*1.16</f>
        <v>592199.99839999992</v>
      </c>
      <c r="I222" s="54" t="s">
        <v>275</v>
      </c>
    </row>
    <row r="223" spans="1:9" ht="108.75" customHeight="1" x14ac:dyDescent="0.25">
      <c r="A223" s="43" t="s">
        <v>924</v>
      </c>
      <c r="B223" s="62" t="s">
        <v>228</v>
      </c>
      <c r="C223" s="59" t="s">
        <v>480</v>
      </c>
      <c r="D223" s="61" t="s">
        <v>276</v>
      </c>
      <c r="E223" s="80" t="s">
        <v>290</v>
      </c>
      <c r="F223" s="56" t="s">
        <v>645</v>
      </c>
      <c r="G223" s="56" t="s">
        <v>701</v>
      </c>
      <c r="H223" s="57">
        <f>795111.96*1.16</f>
        <v>922329.87359999993</v>
      </c>
      <c r="I223" s="54" t="s">
        <v>275</v>
      </c>
    </row>
    <row r="224" spans="1:9" ht="108.75" customHeight="1" x14ac:dyDescent="0.25">
      <c r="A224" s="43" t="s">
        <v>925</v>
      </c>
      <c r="B224" s="62" t="s">
        <v>229</v>
      </c>
      <c r="C224" s="59" t="s">
        <v>481</v>
      </c>
      <c r="D224" s="61" t="s">
        <v>276</v>
      </c>
      <c r="E224" s="80" t="s">
        <v>290</v>
      </c>
      <c r="F224" s="56" t="s">
        <v>646</v>
      </c>
      <c r="G224" s="56" t="s">
        <v>701</v>
      </c>
      <c r="H224" s="57">
        <f>585872.11*1.16</f>
        <v>679611.64759999991</v>
      </c>
      <c r="I224" s="54" t="s">
        <v>275</v>
      </c>
    </row>
    <row r="225" spans="1:9" ht="108.75" customHeight="1" x14ac:dyDescent="0.25">
      <c r="A225" s="43" t="s">
        <v>926</v>
      </c>
      <c r="B225" s="62" t="s">
        <v>230</v>
      </c>
      <c r="C225" s="59" t="s">
        <v>482</v>
      </c>
      <c r="D225" s="61" t="s">
        <v>276</v>
      </c>
      <c r="E225" s="80" t="s">
        <v>290</v>
      </c>
      <c r="F225" s="56" t="s">
        <v>647</v>
      </c>
      <c r="G225" s="56" t="s">
        <v>701</v>
      </c>
      <c r="H225" s="57">
        <f>585872.11*1.16</f>
        <v>679611.64759999991</v>
      </c>
      <c r="I225" s="54" t="s">
        <v>275</v>
      </c>
    </row>
    <row r="226" spans="1:9" ht="108.75" customHeight="1" x14ac:dyDescent="0.25">
      <c r="A226" s="43" t="s">
        <v>927</v>
      </c>
      <c r="B226" s="62" t="s">
        <v>231</v>
      </c>
      <c r="C226" s="59" t="s">
        <v>483</v>
      </c>
      <c r="D226" s="61" t="s">
        <v>276</v>
      </c>
      <c r="E226" s="80" t="s">
        <v>290</v>
      </c>
      <c r="F226" s="56" t="s">
        <v>648</v>
      </c>
      <c r="G226" s="56" t="s">
        <v>701</v>
      </c>
      <c r="H226" s="67">
        <f>1594920.87*1.16</f>
        <v>1850108.2091999999</v>
      </c>
      <c r="I226" s="54" t="s">
        <v>275</v>
      </c>
    </row>
    <row r="227" spans="1:9" ht="108.75" customHeight="1" x14ac:dyDescent="0.25">
      <c r="A227" s="43" t="s">
        <v>928</v>
      </c>
      <c r="B227" s="62" t="s">
        <v>232</v>
      </c>
      <c r="C227" s="59" t="s">
        <v>484</v>
      </c>
      <c r="D227" s="61" t="s">
        <v>276</v>
      </c>
      <c r="E227" s="80" t="s">
        <v>290</v>
      </c>
      <c r="F227" s="56" t="s">
        <v>649</v>
      </c>
      <c r="G227" s="56" t="s">
        <v>701</v>
      </c>
      <c r="H227" s="57">
        <f>418480.08*1.16</f>
        <v>485436.89279999997</v>
      </c>
      <c r="I227" s="54" t="s">
        <v>275</v>
      </c>
    </row>
    <row r="228" spans="1:9" ht="108.75" customHeight="1" x14ac:dyDescent="0.25">
      <c r="A228" s="43" t="s">
        <v>929</v>
      </c>
      <c r="B228" s="62" t="s">
        <v>233</v>
      </c>
      <c r="C228" s="59" t="s">
        <v>485</v>
      </c>
      <c r="D228" s="61" t="s">
        <v>276</v>
      </c>
      <c r="E228" s="80" t="s">
        <v>290</v>
      </c>
      <c r="F228" s="56" t="s">
        <v>610</v>
      </c>
      <c r="G228" s="56" t="s">
        <v>701</v>
      </c>
      <c r="H228" s="67">
        <f>1176853.55*1.16</f>
        <v>1365150.118</v>
      </c>
      <c r="I228" s="54" t="s">
        <v>275</v>
      </c>
    </row>
    <row r="229" spans="1:9" ht="108.75" customHeight="1" x14ac:dyDescent="0.25">
      <c r="A229" s="43" t="s">
        <v>930</v>
      </c>
      <c r="B229" s="62" t="s">
        <v>234</v>
      </c>
      <c r="C229" s="59" t="s">
        <v>486</v>
      </c>
      <c r="D229" s="61" t="s">
        <v>276</v>
      </c>
      <c r="E229" s="80" t="s">
        <v>290</v>
      </c>
      <c r="F229" s="56" t="s">
        <v>650</v>
      </c>
      <c r="G229" s="56" t="s">
        <v>701</v>
      </c>
      <c r="H229" s="57">
        <f>460328.09*1.16</f>
        <v>533980.58440000005</v>
      </c>
      <c r="I229" s="54" t="s">
        <v>275</v>
      </c>
    </row>
    <row r="230" spans="1:9" ht="108.75" customHeight="1" x14ac:dyDescent="0.25">
      <c r="A230" s="43" t="s">
        <v>931</v>
      </c>
      <c r="B230" s="62" t="s">
        <v>235</v>
      </c>
      <c r="C230" s="59" t="s">
        <v>487</v>
      </c>
      <c r="D230" s="61" t="s">
        <v>276</v>
      </c>
      <c r="E230" s="80" t="s">
        <v>290</v>
      </c>
      <c r="F230" s="56" t="s">
        <v>651</v>
      </c>
      <c r="G230" s="56" t="s">
        <v>701</v>
      </c>
      <c r="H230" s="67">
        <f>1517747.27*1.16</f>
        <v>1760586.8332</v>
      </c>
      <c r="I230" s="54" t="s">
        <v>275</v>
      </c>
    </row>
    <row r="231" spans="1:9" ht="108.75" customHeight="1" x14ac:dyDescent="0.25">
      <c r="A231" s="43" t="s">
        <v>932</v>
      </c>
      <c r="B231" s="62" t="s">
        <v>236</v>
      </c>
      <c r="C231" s="59" t="s">
        <v>488</v>
      </c>
      <c r="D231" s="61" t="s">
        <v>276</v>
      </c>
      <c r="E231" s="80" t="s">
        <v>290</v>
      </c>
      <c r="F231" s="56" t="s">
        <v>530</v>
      </c>
      <c r="G231" s="56" t="s">
        <v>701</v>
      </c>
      <c r="H231" s="57">
        <f>549133.43*1.16</f>
        <v>636994.77879999997</v>
      </c>
      <c r="I231" s="54" t="s">
        <v>275</v>
      </c>
    </row>
    <row r="232" spans="1:9" ht="108.75" customHeight="1" x14ac:dyDescent="0.25">
      <c r="A232" s="43" t="s">
        <v>933</v>
      </c>
      <c r="B232" s="62" t="s">
        <v>237</v>
      </c>
      <c r="C232" s="59" t="s">
        <v>489</v>
      </c>
      <c r="D232" s="61" t="s">
        <v>276</v>
      </c>
      <c r="E232" s="80" t="s">
        <v>290</v>
      </c>
      <c r="F232" s="56" t="s">
        <v>531</v>
      </c>
      <c r="G232" s="56" t="s">
        <v>701</v>
      </c>
      <c r="H232" s="57">
        <f>1115774.16*1.16</f>
        <v>1294298.0255999998</v>
      </c>
      <c r="I232" s="54" t="s">
        <v>275</v>
      </c>
    </row>
    <row r="233" spans="1:9" ht="108.75" customHeight="1" x14ac:dyDescent="0.25">
      <c r="A233" s="43" t="s">
        <v>934</v>
      </c>
      <c r="B233" s="62" t="s">
        <v>238</v>
      </c>
      <c r="C233" s="59" t="s">
        <v>490</v>
      </c>
      <c r="D233" s="61" t="s">
        <v>276</v>
      </c>
      <c r="E233" s="80" t="s">
        <v>290</v>
      </c>
      <c r="F233" s="56" t="s">
        <v>308</v>
      </c>
      <c r="G233" s="56" t="s">
        <v>701</v>
      </c>
      <c r="H233" s="57">
        <f>1024482.14*1.16</f>
        <v>1188399.2823999999</v>
      </c>
      <c r="I233" s="54" t="s">
        <v>275</v>
      </c>
    </row>
    <row r="234" spans="1:9" ht="108.75" customHeight="1" x14ac:dyDescent="0.25">
      <c r="A234" s="43" t="s">
        <v>935</v>
      </c>
      <c r="B234" s="62" t="s">
        <v>239</v>
      </c>
      <c r="C234" s="59" t="s">
        <v>506</v>
      </c>
      <c r="D234" s="61" t="s">
        <v>276</v>
      </c>
      <c r="E234" s="80" t="s">
        <v>290</v>
      </c>
      <c r="F234" s="56" t="s">
        <v>1084</v>
      </c>
      <c r="G234" s="56" t="s">
        <v>701</v>
      </c>
      <c r="H234" s="57">
        <f>836960.16*1.16</f>
        <v>970873.78559999994</v>
      </c>
      <c r="I234" s="54" t="s">
        <v>275</v>
      </c>
    </row>
    <row r="235" spans="1:9" ht="108.75" customHeight="1" x14ac:dyDescent="0.25">
      <c r="A235" s="43" t="s">
        <v>936</v>
      </c>
      <c r="B235" s="62" t="s">
        <v>240</v>
      </c>
      <c r="C235" s="59" t="s">
        <v>491</v>
      </c>
      <c r="D235" s="61" t="s">
        <v>276</v>
      </c>
      <c r="E235" s="80" t="s">
        <v>290</v>
      </c>
      <c r="F235" s="56" t="s">
        <v>652</v>
      </c>
      <c r="G235" s="56" t="s">
        <v>701</v>
      </c>
      <c r="H235" s="57">
        <f>334784.06*1.16</f>
        <v>388349.50959999999</v>
      </c>
      <c r="I235" s="54" t="s">
        <v>275</v>
      </c>
    </row>
    <row r="236" spans="1:9" ht="108.75" customHeight="1" x14ac:dyDescent="0.25">
      <c r="A236" s="43" t="s">
        <v>937</v>
      </c>
      <c r="B236" s="62" t="s">
        <v>241</v>
      </c>
      <c r="C236" s="59" t="s">
        <v>492</v>
      </c>
      <c r="D236" s="61" t="s">
        <v>276</v>
      </c>
      <c r="E236" s="80" t="s">
        <v>290</v>
      </c>
      <c r="F236" s="56" t="s">
        <v>653</v>
      </c>
      <c r="G236" s="56" t="s">
        <v>701</v>
      </c>
      <c r="H236" s="57">
        <f>552931.43*1.16</f>
        <v>641400.45880000002</v>
      </c>
      <c r="I236" s="54" t="s">
        <v>275</v>
      </c>
    </row>
    <row r="237" spans="1:9" ht="108.75" customHeight="1" x14ac:dyDescent="0.25">
      <c r="A237" s="43" t="s">
        <v>938</v>
      </c>
      <c r="B237" s="62" t="s">
        <v>242</v>
      </c>
      <c r="C237" s="59" t="s">
        <v>493</v>
      </c>
      <c r="D237" s="61" t="s">
        <v>276</v>
      </c>
      <c r="E237" s="80" t="s">
        <v>290</v>
      </c>
      <c r="F237" s="56" t="s">
        <v>610</v>
      </c>
      <c r="G237" s="56" t="s">
        <v>701</v>
      </c>
      <c r="H237" s="57">
        <f>669568.13*1.16</f>
        <v>776699.03079999995</v>
      </c>
      <c r="I237" s="54" t="s">
        <v>275</v>
      </c>
    </row>
    <row r="238" spans="1:9" ht="108.75" customHeight="1" x14ac:dyDescent="0.25">
      <c r="A238" s="43" t="s">
        <v>939</v>
      </c>
      <c r="B238" s="62" t="s">
        <v>243</v>
      </c>
      <c r="C238" s="59" t="s">
        <v>494</v>
      </c>
      <c r="D238" s="61" t="s">
        <v>276</v>
      </c>
      <c r="E238" s="80" t="s">
        <v>290</v>
      </c>
      <c r="F238" s="56" t="s">
        <v>654</v>
      </c>
      <c r="G238" s="56" t="s">
        <v>701</v>
      </c>
      <c r="H238" s="57">
        <f>418480.08*1.16</f>
        <v>485436.89279999997</v>
      </c>
      <c r="I238" s="54" t="s">
        <v>275</v>
      </c>
    </row>
    <row r="239" spans="1:9" ht="108.75" customHeight="1" x14ac:dyDescent="0.25">
      <c r="A239" s="43" t="s">
        <v>940</v>
      </c>
      <c r="B239" s="62" t="s">
        <v>244</v>
      </c>
      <c r="C239" s="59" t="s">
        <v>495</v>
      </c>
      <c r="D239" s="61" t="s">
        <v>276</v>
      </c>
      <c r="E239" s="80" t="s">
        <v>290</v>
      </c>
      <c r="F239" s="56" t="s">
        <v>655</v>
      </c>
      <c r="G239" s="56" t="s">
        <v>701</v>
      </c>
      <c r="H239" s="67">
        <f>1360947.77*1.16</f>
        <v>1578699.4131999998</v>
      </c>
      <c r="I239" s="54" t="s">
        <v>275</v>
      </c>
    </row>
    <row r="240" spans="1:9" ht="108.75" customHeight="1" x14ac:dyDescent="0.25">
      <c r="A240" s="43" t="s">
        <v>941</v>
      </c>
      <c r="B240" s="62" t="s">
        <v>245</v>
      </c>
      <c r="C240" s="65" t="s">
        <v>496</v>
      </c>
      <c r="D240" s="61" t="s">
        <v>276</v>
      </c>
      <c r="E240" s="80" t="s">
        <v>290</v>
      </c>
      <c r="F240" s="56" t="s">
        <v>656</v>
      </c>
      <c r="G240" s="56" t="s">
        <v>701</v>
      </c>
      <c r="H240" s="57">
        <f>549133.43*1.16</f>
        <v>636994.77879999997</v>
      </c>
      <c r="I240" s="54" t="s">
        <v>275</v>
      </c>
    </row>
    <row r="241" spans="1:9" ht="108.75" customHeight="1" x14ac:dyDescent="0.25">
      <c r="A241" s="43" t="s">
        <v>942</v>
      </c>
      <c r="B241" s="62" t="s">
        <v>246</v>
      </c>
      <c r="C241" s="59" t="s">
        <v>497</v>
      </c>
      <c r="D241" s="61" t="s">
        <v>276</v>
      </c>
      <c r="E241" s="80" t="s">
        <v>290</v>
      </c>
      <c r="F241" s="56" t="s">
        <v>657</v>
      </c>
      <c r="G241" s="56" t="s">
        <v>701</v>
      </c>
      <c r="H241" s="57">
        <f>418480.08*1.16</f>
        <v>485436.89279999997</v>
      </c>
      <c r="I241" s="54" t="s">
        <v>275</v>
      </c>
    </row>
    <row r="242" spans="1:9" ht="108.75" customHeight="1" x14ac:dyDescent="0.25">
      <c r="A242" s="43" t="s">
        <v>943</v>
      </c>
      <c r="B242" s="62" t="s">
        <v>247</v>
      </c>
      <c r="C242" s="59" t="s">
        <v>1085</v>
      </c>
      <c r="D242" s="61" t="s">
        <v>276</v>
      </c>
      <c r="E242" s="80" t="s">
        <v>290</v>
      </c>
      <c r="F242" s="56" t="s">
        <v>658</v>
      </c>
      <c r="G242" s="56" t="s">
        <v>701</v>
      </c>
      <c r="H242" s="57">
        <f>1108178.15*1.16</f>
        <v>1285486.6539999999</v>
      </c>
      <c r="I242" s="54" t="s">
        <v>275</v>
      </c>
    </row>
    <row r="243" spans="1:9" ht="108.75" customHeight="1" x14ac:dyDescent="0.25">
      <c r="A243" s="43" t="s">
        <v>944</v>
      </c>
      <c r="B243" s="62" t="s">
        <v>248</v>
      </c>
      <c r="C243" s="59" t="s">
        <v>498</v>
      </c>
      <c r="D243" s="61" t="s">
        <v>276</v>
      </c>
      <c r="E243" s="80" t="s">
        <v>290</v>
      </c>
      <c r="F243" s="56" t="s">
        <v>659</v>
      </c>
      <c r="G243" s="56" t="s">
        <v>701</v>
      </c>
      <c r="H243" s="57">
        <f>669568.13*1.16</f>
        <v>776699.03079999995</v>
      </c>
      <c r="I243" s="54" t="s">
        <v>275</v>
      </c>
    </row>
    <row r="244" spans="1:9" ht="108.75" customHeight="1" x14ac:dyDescent="0.25">
      <c r="A244" s="43" t="s">
        <v>945</v>
      </c>
      <c r="B244" s="62" t="s">
        <v>249</v>
      </c>
      <c r="C244" s="65" t="s">
        <v>499</v>
      </c>
      <c r="D244" s="61" t="s">
        <v>276</v>
      </c>
      <c r="E244" s="80" t="s">
        <v>290</v>
      </c>
      <c r="F244" s="56" t="s">
        <v>660</v>
      </c>
      <c r="G244" s="56" t="s">
        <v>701</v>
      </c>
      <c r="H244" s="57">
        <f>678475.42*1.16</f>
        <v>787031.48719999997</v>
      </c>
      <c r="I244" s="54" t="s">
        <v>275</v>
      </c>
    </row>
    <row r="245" spans="1:9" ht="108.75" customHeight="1" x14ac:dyDescent="0.25">
      <c r="A245" s="43" t="s">
        <v>946</v>
      </c>
      <c r="B245" s="62" t="s">
        <v>250</v>
      </c>
      <c r="C245" s="59" t="s">
        <v>500</v>
      </c>
      <c r="D245" s="61" t="s">
        <v>276</v>
      </c>
      <c r="E245" s="80" t="s">
        <v>290</v>
      </c>
      <c r="F245" s="56" t="s">
        <v>661</v>
      </c>
      <c r="G245" s="56" t="s">
        <v>701</v>
      </c>
      <c r="H245" s="57">
        <f>669568.13*1.16</f>
        <v>776699.03079999995</v>
      </c>
      <c r="I245" s="54" t="s">
        <v>275</v>
      </c>
    </row>
    <row r="246" spans="1:9" ht="108.75" customHeight="1" x14ac:dyDescent="0.25">
      <c r="A246" s="43" t="s">
        <v>947</v>
      </c>
      <c r="B246" s="62" t="s">
        <v>251</v>
      </c>
      <c r="C246" s="59" t="s">
        <v>501</v>
      </c>
      <c r="D246" s="61" t="s">
        <v>276</v>
      </c>
      <c r="E246" s="80" t="s">
        <v>290</v>
      </c>
      <c r="F246" s="56" t="s">
        <v>662</v>
      </c>
      <c r="G246" s="56" t="s">
        <v>701</v>
      </c>
      <c r="H246" s="57">
        <f>552931.43*1.16</f>
        <v>641400.45880000002</v>
      </c>
      <c r="I246" s="54" t="s">
        <v>275</v>
      </c>
    </row>
    <row r="247" spans="1:9" ht="108.75" customHeight="1" x14ac:dyDescent="0.25">
      <c r="A247" s="43" t="s">
        <v>948</v>
      </c>
      <c r="B247" s="62" t="s">
        <v>252</v>
      </c>
      <c r="C247" s="59" t="s">
        <v>501</v>
      </c>
      <c r="D247" s="61" t="s">
        <v>276</v>
      </c>
      <c r="E247" s="80" t="s">
        <v>290</v>
      </c>
      <c r="F247" s="56" t="s">
        <v>663</v>
      </c>
      <c r="G247" s="56" t="s">
        <v>701</v>
      </c>
      <c r="H247" s="57">
        <f>552931.43*1.16</f>
        <v>641400.45880000002</v>
      </c>
      <c r="I247" s="54" t="s">
        <v>275</v>
      </c>
    </row>
    <row r="248" spans="1:9" ht="108.75" customHeight="1" x14ac:dyDescent="0.25">
      <c r="A248" s="43" t="s">
        <v>949</v>
      </c>
      <c r="B248" s="62" t="s">
        <v>253</v>
      </c>
      <c r="C248" s="59" t="s">
        <v>502</v>
      </c>
      <c r="D248" s="61" t="s">
        <v>276</v>
      </c>
      <c r="E248" s="80" t="s">
        <v>290</v>
      </c>
      <c r="F248" s="56" t="s">
        <v>549</v>
      </c>
      <c r="G248" s="56" t="s">
        <v>701</v>
      </c>
      <c r="H248" s="57">
        <f>585872.11*1.16</f>
        <v>679611.64759999991</v>
      </c>
      <c r="I248" s="54" t="s">
        <v>275</v>
      </c>
    </row>
    <row r="249" spans="1:9" ht="108.75" customHeight="1" x14ac:dyDescent="0.25">
      <c r="A249" s="43" t="s">
        <v>950</v>
      </c>
      <c r="B249" s="62" t="s">
        <v>254</v>
      </c>
      <c r="C249" s="56" t="s">
        <v>503</v>
      </c>
      <c r="D249" s="61" t="s">
        <v>276</v>
      </c>
      <c r="E249" s="80" t="s">
        <v>290</v>
      </c>
      <c r="F249" s="56" t="s">
        <v>549</v>
      </c>
      <c r="G249" s="56" t="s">
        <v>701</v>
      </c>
      <c r="H249" s="57">
        <f>334779.75*1.16</f>
        <v>388344.50999999995</v>
      </c>
      <c r="I249" s="54" t="s">
        <v>275</v>
      </c>
    </row>
    <row r="250" spans="1:9" ht="108.75" customHeight="1" x14ac:dyDescent="0.25">
      <c r="A250" s="43" t="s">
        <v>951</v>
      </c>
      <c r="B250" s="62" t="s">
        <v>255</v>
      </c>
      <c r="C250" s="59" t="s">
        <v>504</v>
      </c>
      <c r="D250" s="61" t="s">
        <v>276</v>
      </c>
      <c r="E250" s="80" t="s">
        <v>290</v>
      </c>
      <c r="F250" s="56" t="s">
        <v>534</v>
      </c>
      <c r="G250" s="56" t="s">
        <v>701</v>
      </c>
      <c r="H250" s="57">
        <f>625850.34*1.16</f>
        <v>725986.39439999987</v>
      </c>
      <c r="I250" s="54" t="s">
        <v>275</v>
      </c>
    </row>
    <row r="251" spans="1:9" ht="108.75" customHeight="1" x14ac:dyDescent="0.25">
      <c r="A251" s="43" t="s">
        <v>952</v>
      </c>
      <c r="B251" s="62" t="s">
        <v>256</v>
      </c>
      <c r="C251" s="59" t="s">
        <v>505</v>
      </c>
      <c r="D251" s="61" t="s">
        <v>276</v>
      </c>
      <c r="E251" s="80" t="s">
        <v>290</v>
      </c>
      <c r="F251" s="56" t="s">
        <v>664</v>
      </c>
      <c r="G251" s="56" t="s">
        <v>701</v>
      </c>
      <c r="H251" s="57">
        <f>627720.12*1.16</f>
        <v>728155.33919999993</v>
      </c>
      <c r="I251" s="54" t="s">
        <v>275</v>
      </c>
    </row>
    <row r="252" spans="1:9" ht="108.75" customHeight="1" x14ac:dyDescent="0.25">
      <c r="A252" s="43" t="s">
        <v>953</v>
      </c>
      <c r="B252" s="62" t="s">
        <v>257</v>
      </c>
      <c r="C252" s="59" t="s">
        <v>1086</v>
      </c>
      <c r="D252" s="61" t="s">
        <v>276</v>
      </c>
      <c r="E252" s="80" t="s">
        <v>290</v>
      </c>
      <c r="F252" s="56" t="s">
        <v>665</v>
      </c>
      <c r="G252" s="56" t="s">
        <v>701</v>
      </c>
      <c r="H252" s="57">
        <f>1199470.17*1.16</f>
        <v>1391385.3971999998</v>
      </c>
      <c r="I252" s="54" t="s">
        <v>275</v>
      </c>
    </row>
    <row r="253" spans="1:9" ht="108.75" customHeight="1" x14ac:dyDescent="0.25">
      <c r="A253" s="43" t="s">
        <v>954</v>
      </c>
      <c r="B253" s="62" t="s">
        <v>258</v>
      </c>
      <c r="C253" s="59" t="s">
        <v>483</v>
      </c>
      <c r="D253" s="61" t="s">
        <v>276</v>
      </c>
      <c r="E253" s="80" t="s">
        <v>290</v>
      </c>
      <c r="F253" s="56" t="s">
        <v>666</v>
      </c>
      <c r="G253" s="56" t="s">
        <v>701</v>
      </c>
      <c r="H253" s="67">
        <f>1343832.82*1.16</f>
        <v>1558846.0711999999</v>
      </c>
      <c r="I253" s="54" t="s">
        <v>275</v>
      </c>
    </row>
    <row r="254" spans="1:9" ht="108.75" customHeight="1" x14ac:dyDescent="0.25">
      <c r="A254" s="43" t="s">
        <v>955</v>
      </c>
      <c r="B254" s="62" t="s">
        <v>259</v>
      </c>
      <c r="C254" s="65" t="s">
        <v>506</v>
      </c>
      <c r="D254" s="61" t="s">
        <v>276</v>
      </c>
      <c r="E254" s="80" t="s">
        <v>290</v>
      </c>
      <c r="F254" s="56" t="s">
        <v>667</v>
      </c>
      <c r="G254" s="56" t="s">
        <v>701</v>
      </c>
      <c r="H254" s="57">
        <f>1171744.22*1.16</f>
        <v>1359223.2951999998</v>
      </c>
      <c r="I254" s="54" t="s">
        <v>275</v>
      </c>
    </row>
    <row r="255" spans="1:9" ht="108.75" customHeight="1" x14ac:dyDescent="0.25">
      <c r="A255" s="43" t="s">
        <v>956</v>
      </c>
      <c r="B255" s="62" t="s">
        <v>260</v>
      </c>
      <c r="C255" s="59" t="s">
        <v>507</v>
      </c>
      <c r="D255" s="61" t="s">
        <v>276</v>
      </c>
      <c r="E255" s="80" t="s">
        <v>290</v>
      </c>
      <c r="F255" s="56" t="s">
        <v>557</v>
      </c>
      <c r="G255" s="56" t="s">
        <v>701</v>
      </c>
      <c r="H255" s="67">
        <f>1360947.77*1.16</f>
        <v>1578699.4131999998</v>
      </c>
      <c r="I255" s="54" t="s">
        <v>275</v>
      </c>
    </row>
    <row r="256" spans="1:9" ht="108.75" customHeight="1" x14ac:dyDescent="0.25">
      <c r="A256" s="43" t="s">
        <v>957</v>
      </c>
      <c r="B256" s="62" t="s">
        <v>261</v>
      </c>
      <c r="C256" s="56" t="s">
        <v>508</v>
      </c>
      <c r="D256" s="61" t="s">
        <v>276</v>
      </c>
      <c r="E256" s="80" t="s">
        <v>290</v>
      </c>
      <c r="F256" s="56" t="s">
        <v>668</v>
      </c>
      <c r="G256" s="56" t="s">
        <v>701</v>
      </c>
      <c r="H256" s="57">
        <f>711416.14*1.16</f>
        <v>825242.72239999997</v>
      </c>
      <c r="I256" s="54" t="s">
        <v>275</v>
      </c>
    </row>
    <row r="257" spans="1:9" ht="108.75" customHeight="1" x14ac:dyDescent="0.25">
      <c r="A257" s="43" t="s">
        <v>958</v>
      </c>
      <c r="B257" s="62" t="s">
        <v>262</v>
      </c>
      <c r="C257" s="59" t="s">
        <v>509</v>
      </c>
      <c r="D257" s="61" t="s">
        <v>276</v>
      </c>
      <c r="E257" s="80" t="s">
        <v>290</v>
      </c>
      <c r="F257" s="56" t="s">
        <v>669</v>
      </c>
      <c r="G257" s="56" t="s">
        <v>701</v>
      </c>
      <c r="H257" s="57">
        <f>669568.13*1.16</f>
        <v>776699.03079999995</v>
      </c>
      <c r="I257" s="54" t="s">
        <v>275</v>
      </c>
    </row>
    <row r="258" spans="1:9" ht="108.75" customHeight="1" x14ac:dyDescent="0.25">
      <c r="A258" s="43" t="s">
        <v>959</v>
      </c>
      <c r="B258" s="62" t="s">
        <v>263</v>
      </c>
      <c r="C258" s="59" t="s">
        <v>510</v>
      </c>
      <c r="D258" s="61" t="s">
        <v>276</v>
      </c>
      <c r="E258" s="80" t="s">
        <v>290</v>
      </c>
      <c r="F258" s="56" t="s">
        <v>670</v>
      </c>
      <c r="G258" s="56" t="s">
        <v>701</v>
      </c>
      <c r="H258" s="57">
        <f>495736.98*1.16</f>
        <v>575054.89679999999</v>
      </c>
      <c r="I258" s="54" t="s">
        <v>275</v>
      </c>
    </row>
    <row r="259" spans="1:9" ht="108.75" customHeight="1" x14ac:dyDescent="0.25">
      <c r="A259" s="43" t="s">
        <v>960</v>
      </c>
      <c r="B259" s="62" t="s">
        <v>264</v>
      </c>
      <c r="C259" s="59" t="s">
        <v>511</v>
      </c>
      <c r="D259" s="61" t="s">
        <v>276</v>
      </c>
      <c r="E259" s="80" t="s">
        <v>290</v>
      </c>
      <c r="F259" s="56" t="s">
        <v>671</v>
      </c>
      <c r="G259" s="56" t="s">
        <v>701</v>
      </c>
      <c r="H259" s="57">
        <f>627720.12*1.16</f>
        <v>728155.33919999993</v>
      </c>
      <c r="I259" s="54" t="s">
        <v>275</v>
      </c>
    </row>
    <row r="260" spans="1:9" ht="108.75" customHeight="1" x14ac:dyDescent="0.25">
      <c r="A260" s="43" t="s">
        <v>961</v>
      </c>
      <c r="B260" s="62" t="s">
        <v>265</v>
      </c>
      <c r="C260" s="65" t="s">
        <v>512</v>
      </c>
      <c r="D260" s="61" t="s">
        <v>276</v>
      </c>
      <c r="E260" s="80" t="s">
        <v>290</v>
      </c>
      <c r="F260" s="56" t="s">
        <v>672</v>
      </c>
      <c r="G260" s="56" t="s">
        <v>701</v>
      </c>
      <c r="H260" s="57">
        <f>1108178.16*1.16</f>
        <v>1285486.6655999997</v>
      </c>
      <c r="I260" s="54" t="s">
        <v>275</v>
      </c>
    </row>
    <row r="261" spans="1:9" ht="108.75" customHeight="1" x14ac:dyDescent="0.25">
      <c r="A261" s="43" t="s">
        <v>962</v>
      </c>
      <c r="B261" s="62" t="s">
        <v>266</v>
      </c>
      <c r="C261" s="56" t="s">
        <v>513</v>
      </c>
      <c r="D261" s="61" t="s">
        <v>276</v>
      </c>
      <c r="E261" s="80" t="s">
        <v>290</v>
      </c>
      <c r="F261" s="56" t="s">
        <v>673</v>
      </c>
      <c r="G261" s="56" t="s">
        <v>701</v>
      </c>
      <c r="H261" s="57">
        <f>627720.12*1.16</f>
        <v>728155.33919999993</v>
      </c>
      <c r="I261" s="54" t="s">
        <v>275</v>
      </c>
    </row>
    <row r="262" spans="1:9" ht="108.75" customHeight="1" x14ac:dyDescent="0.25">
      <c r="A262" s="43" t="s">
        <v>963</v>
      </c>
      <c r="B262" s="62" t="s">
        <v>267</v>
      </c>
      <c r="C262" s="59" t="s">
        <v>514</v>
      </c>
      <c r="D262" s="61" t="s">
        <v>276</v>
      </c>
      <c r="E262" s="80" t="s">
        <v>290</v>
      </c>
      <c r="F262" s="56" t="s">
        <v>619</v>
      </c>
      <c r="G262" s="56" t="s">
        <v>703</v>
      </c>
      <c r="H262" s="57">
        <f>362068.97*1.16</f>
        <v>420000.00519999996</v>
      </c>
      <c r="I262" s="54" t="s">
        <v>275</v>
      </c>
    </row>
    <row r="263" spans="1:9" ht="108.75" customHeight="1" x14ac:dyDescent="0.25">
      <c r="A263" s="43" t="s">
        <v>964</v>
      </c>
      <c r="B263" s="78" t="s">
        <v>1080</v>
      </c>
      <c r="C263" s="37" t="s">
        <v>1081</v>
      </c>
      <c r="D263" s="5" t="s">
        <v>283</v>
      </c>
      <c r="E263" s="4" t="s">
        <v>284</v>
      </c>
      <c r="F263" s="37" t="s">
        <v>1082</v>
      </c>
      <c r="G263" s="37" t="s">
        <v>1083</v>
      </c>
      <c r="H263" s="41">
        <v>1910623.43</v>
      </c>
      <c r="I263" s="14" t="s">
        <v>275</v>
      </c>
    </row>
    <row r="264" spans="1:9" ht="108.75" customHeight="1" x14ac:dyDescent="0.25">
      <c r="A264" s="43" t="s">
        <v>965</v>
      </c>
      <c r="B264" s="62" t="s">
        <v>268</v>
      </c>
      <c r="C264" s="56" t="s">
        <v>515</v>
      </c>
      <c r="D264" s="61" t="s">
        <v>276</v>
      </c>
      <c r="E264" s="80" t="s">
        <v>290</v>
      </c>
      <c r="F264" s="56" t="s">
        <v>674</v>
      </c>
      <c r="G264" s="56" t="s">
        <v>697</v>
      </c>
      <c r="H264" s="57">
        <f>511035.42*1.16</f>
        <v>592801.08719999995</v>
      </c>
      <c r="I264" s="54" t="s">
        <v>275</v>
      </c>
    </row>
    <row r="265" spans="1:9" ht="108.75" customHeight="1" x14ac:dyDescent="0.25">
      <c r="A265" s="43" t="s">
        <v>966</v>
      </c>
      <c r="B265" s="62" t="s">
        <v>269</v>
      </c>
      <c r="C265" s="56" t="s">
        <v>516</v>
      </c>
      <c r="D265" s="61" t="s">
        <v>276</v>
      </c>
      <c r="E265" s="80" t="s">
        <v>290</v>
      </c>
      <c r="F265" s="56" t="s">
        <v>675</v>
      </c>
      <c r="G265" s="56" t="s">
        <v>697</v>
      </c>
      <c r="H265" s="57">
        <f>626979.45*1.16</f>
        <v>727296.16199999989</v>
      </c>
      <c r="I265" s="54" t="s">
        <v>275</v>
      </c>
    </row>
    <row r="266" spans="1:9" ht="108.75" customHeight="1" x14ac:dyDescent="0.25">
      <c r="A266" s="43" t="s">
        <v>967</v>
      </c>
      <c r="B266" s="70" t="s">
        <v>270</v>
      </c>
      <c r="C266" s="56" t="s">
        <v>517</v>
      </c>
      <c r="D266" s="61" t="s">
        <v>276</v>
      </c>
      <c r="E266" s="80" t="s">
        <v>290</v>
      </c>
      <c r="F266" s="56" t="s">
        <v>676</v>
      </c>
      <c r="G266" s="56" t="s">
        <v>704</v>
      </c>
      <c r="H266" s="57">
        <f>431034.48*1.16</f>
        <v>499999.99679999996</v>
      </c>
      <c r="I266" s="54" t="s">
        <v>275</v>
      </c>
    </row>
    <row r="267" spans="1:9" ht="108.75" customHeight="1" x14ac:dyDescent="0.25">
      <c r="A267" s="43" t="s">
        <v>968</v>
      </c>
      <c r="B267" s="70" t="s">
        <v>271</v>
      </c>
      <c r="C267" s="56" t="s">
        <v>518</v>
      </c>
      <c r="D267" s="61" t="s">
        <v>276</v>
      </c>
      <c r="E267" s="80" t="s">
        <v>290</v>
      </c>
      <c r="F267" s="56" t="s">
        <v>631</v>
      </c>
      <c r="G267" s="56" t="s">
        <v>704</v>
      </c>
      <c r="H267" s="57">
        <f>603448.28*1.16</f>
        <v>700000.0048</v>
      </c>
      <c r="I267" s="54" t="s">
        <v>275</v>
      </c>
    </row>
    <row r="268" spans="1:9" ht="108.75" customHeight="1" x14ac:dyDescent="0.25">
      <c r="A268" s="43" t="s">
        <v>969</v>
      </c>
      <c r="B268" s="64" t="s">
        <v>272</v>
      </c>
      <c r="C268" s="65" t="s">
        <v>519</v>
      </c>
      <c r="D268" s="61" t="s">
        <v>276</v>
      </c>
      <c r="E268" s="80" t="s">
        <v>290</v>
      </c>
      <c r="F268" s="56" t="s">
        <v>677</v>
      </c>
      <c r="G268" s="56" t="s">
        <v>683</v>
      </c>
      <c r="H268" s="35">
        <v>250000</v>
      </c>
      <c r="I268" s="54" t="s">
        <v>275</v>
      </c>
    </row>
    <row r="269" spans="1:9" ht="108.75" customHeight="1" x14ac:dyDescent="0.25">
      <c r="A269" s="43" t="s">
        <v>970</v>
      </c>
      <c r="B269" s="62" t="s">
        <v>273</v>
      </c>
      <c r="C269" s="65" t="s">
        <v>520</v>
      </c>
      <c r="D269" s="61" t="s">
        <v>276</v>
      </c>
      <c r="E269" s="80" t="s">
        <v>290</v>
      </c>
      <c r="F269" s="56" t="s">
        <v>677</v>
      </c>
      <c r="G269" s="56" t="s">
        <v>703</v>
      </c>
      <c r="H269" s="35">
        <v>648732.59</v>
      </c>
      <c r="I269" s="54" t="s">
        <v>275</v>
      </c>
    </row>
    <row r="270" spans="1:9" ht="108.75" customHeight="1" x14ac:dyDescent="0.25">
      <c r="A270" s="43" t="s">
        <v>971</v>
      </c>
      <c r="B270" s="62" t="s">
        <v>274</v>
      </c>
      <c r="C270" s="56" t="s">
        <v>1087</v>
      </c>
      <c r="D270" s="61" t="s">
        <v>276</v>
      </c>
      <c r="E270" s="80" t="s">
        <v>290</v>
      </c>
      <c r="F270" s="56" t="s">
        <v>678</v>
      </c>
      <c r="G270" s="56" t="s">
        <v>701</v>
      </c>
      <c r="H270" s="57">
        <f>820220.96*1.16</f>
        <v>951456.31359999988</v>
      </c>
      <c r="I270" s="54" t="s">
        <v>275</v>
      </c>
    </row>
  </sheetData>
  <autoFilter ref="A3:I50" xr:uid="{00000000-0009-0000-0000-000001000000}"/>
  <mergeCells count="2">
    <mergeCell ref="A1:I1"/>
    <mergeCell ref="A2:I2"/>
  </mergeCells>
  <pageMargins left="0.23622047244094491" right="0.23622047244094491" top="0.23622047244094491" bottom="0.23622047244094491" header="0.31496062992125984" footer="0.31496062992125984"/>
  <pageSetup scale="47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0"/>
  <sheetViews>
    <sheetView zoomScale="70" zoomScaleNormal="70" workbookViewId="0">
      <selection activeCell="E6" sqref="E6"/>
    </sheetView>
  </sheetViews>
  <sheetFormatPr baseColWidth="10" defaultColWidth="12.625" defaultRowHeight="15" customHeight="1" x14ac:dyDescent="0.25"/>
  <cols>
    <col min="1" max="1" width="17" customWidth="1"/>
    <col min="2" max="2" width="24.375" customWidth="1"/>
    <col min="3" max="3" width="28.875" customWidth="1"/>
    <col min="4" max="6" width="25.5" customWidth="1"/>
    <col min="7" max="7" width="30.875" customWidth="1"/>
    <col min="8" max="11" width="10.625" customWidth="1"/>
  </cols>
  <sheetData>
    <row r="1" spans="1:7" ht="24.75" customHeight="1" x14ac:dyDescent="0.25">
      <c r="A1" s="100" t="s">
        <v>38</v>
      </c>
      <c r="B1" s="101"/>
      <c r="C1" s="101"/>
      <c r="D1" s="101"/>
      <c r="E1" s="101"/>
      <c r="F1" s="101"/>
      <c r="G1" s="101"/>
    </row>
    <row r="2" spans="1:7" ht="60" customHeight="1" x14ac:dyDescent="0.25">
      <c r="A2" s="99" t="s">
        <v>33</v>
      </c>
      <c r="B2" s="87"/>
      <c r="C2" s="87"/>
      <c r="D2" s="87"/>
      <c r="E2" s="87"/>
      <c r="F2" s="87"/>
      <c r="G2" s="87"/>
    </row>
    <row r="3" spans="1:7" ht="121.5" customHeight="1" x14ac:dyDescent="0.25">
      <c r="A3" s="30" t="s">
        <v>12</v>
      </c>
      <c r="B3" s="30" t="s">
        <v>4</v>
      </c>
      <c r="C3" s="30" t="s">
        <v>5</v>
      </c>
      <c r="D3" s="30" t="s">
        <v>8</v>
      </c>
      <c r="E3" s="30" t="s">
        <v>9</v>
      </c>
      <c r="F3" s="30" t="s">
        <v>40</v>
      </c>
      <c r="G3" s="30" t="s">
        <v>10</v>
      </c>
    </row>
    <row r="4" spans="1:7" ht="97.5" customHeight="1" x14ac:dyDescent="0.25">
      <c r="A4" s="27">
        <v>1</v>
      </c>
      <c r="B4" s="40" t="s">
        <v>299</v>
      </c>
      <c r="C4" s="38" t="s">
        <v>301</v>
      </c>
      <c r="D4" s="37" t="s">
        <v>303</v>
      </c>
      <c r="E4" s="37" t="s">
        <v>288</v>
      </c>
      <c r="F4" s="39">
        <v>4579716.0999999996</v>
      </c>
      <c r="G4" s="14" t="s">
        <v>275</v>
      </c>
    </row>
    <row r="5" spans="1:7" ht="97.5" customHeight="1" x14ac:dyDescent="0.25">
      <c r="A5" s="3">
        <v>2</v>
      </c>
      <c r="B5" s="40" t="s">
        <v>300</v>
      </c>
      <c r="C5" s="38" t="s">
        <v>302</v>
      </c>
      <c r="D5" s="37" t="s">
        <v>304</v>
      </c>
      <c r="E5" s="37" t="s">
        <v>305</v>
      </c>
      <c r="F5" s="39">
        <v>4853832.9400000004</v>
      </c>
      <c r="G5" s="14" t="s">
        <v>275</v>
      </c>
    </row>
    <row r="6" spans="1:7" ht="97.5" customHeight="1" x14ac:dyDescent="0.25">
      <c r="A6" s="3">
        <v>3</v>
      </c>
      <c r="B6" s="40" t="s">
        <v>1056</v>
      </c>
      <c r="C6" s="38" t="s">
        <v>1057</v>
      </c>
      <c r="D6" s="37" t="s">
        <v>285</v>
      </c>
      <c r="E6" s="37" t="s">
        <v>1058</v>
      </c>
      <c r="F6" s="39">
        <v>4113990.12</v>
      </c>
      <c r="G6" s="14" t="s">
        <v>275</v>
      </c>
    </row>
    <row r="7" spans="1:7" ht="97.5" customHeight="1" x14ac:dyDescent="0.25">
      <c r="A7" s="3">
        <v>4</v>
      </c>
      <c r="B7" s="40" t="s">
        <v>1059</v>
      </c>
      <c r="C7" s="38" t="s">
        <v>1060</v>
      </c>
      <c r="D7" s="37" t="s">
        <v>537</v>
      </c>
      <c r="E7" s="37" t="s">
        <v>1058</v>
      </c>
      <c r="F7" s="41">
        <v>3380548.37</v>
      </c>
      <c r="G7" s="14" t="s">
        <v>275</v>
      </c>
    </row>
    <row r="8" spans="1:7" ht="97.5" customHeight="1" x14ac:dyDescent="0.25">
      <c r="A8" s="3">
        <v>5</v>
      </c>
      <c r="B8" s="40" t="s">
        <v>1061</v>
      </c>
      <c r="C8" s="38" t="s">
        <v>1062</v>
      </c>
      <c r="D8" s="37" t="s">
        <v>619</v>
      </c>
      <c r="E8" s="37" t="s">
        <v>1063</v>
      </c>
      <c r="F8" s="39">
        <v>5621185.5499999998</v>
      </c>
      <c r="G8" s="14" t="s">
        <v>275</v>
      </c>
    </row>
    <row r="9" spans="1:7" ht="127.5" customHeight="1" x14ac:dyDescent="0.25">
      <c r="A9" s="3">
        <v>6</v>
      </c>
      <c r="B9" s="40" t="s">
        <v>1070</v>
      </c>
      <c r="C9" s="37" t="s">
        <v>1071</v>
      </c>
      <c r="D9" s="37" t="s">
        <v>1072</v>
      </c>
      <c r="E9" s="37" t="s">
        <v>1058</v>
      </c>
      <c r="F9" s="39">
        <v>12432524.49</v>
      </c>
      <c r="G9" s="14" t="s">
        <v>275</v>
      </c>
    </row>
    <row r="10" spans="1:7" ht="45" customHeight="1" x14ac:dyDescent="0.25">
      <c r="A10" s="3">
        <v>7</v>
      </c>
      <c r="B10" s="4"/>
      <c r="C10" s="5"/>
      <c r="D10" s="5"/>
      <c r="E10" s="6"/>
      <c r="F10" s="7"/>
      <c r="G10" s="5"/>
    </row>
    <row r="11" spans="1:7" ht="45" customHeight="1" x14ac:dyDescent="0.25">
      <c r="A11" s="3">
        <v>8</v>
      </c>
      <c r="B11" s="4"/>
      <c r="C11" s="5"/>
      <c r="D11" s="5"/>
      <c r="E11" s="6"/>
      <c r="F11" s="7"/>
      <c r="G11" s="5"/>
    </row>
    <row r="12" spans="1:7" ht="45" customHeight="1" x14ac:dyDescent="0.25">
      <c r="A12" s="3">
        <v>9</v>
      </c>
      <c r="B12" s="10"/>
      <c r="C12" s="5"/>
      <c r="D12" s="5"/>
      <c r="E12" s="6"/>
      <c r="F12" s="7"/>
      <c r="G12" s="5"/>
    </row>
    <row r="13" spans="1:7" ht="45" customHeight="1" x14ac:dyDescent="0.25">
      <c r="A13" s="3">
        <v>10</v>
      </c>
      <c r="B13" s="10"/>
      <c r="C13" s="5"/>
      <c r="D13" s="5"/>
      <c r="E13" s="6"/>
      <c r="F13" s="7"/>
      <c r="G13" s="5"/>
    </row>
    <row r="14" spans="1:7" ht="15.75" customHeight="1" x14ac:dyDescent="0.25">
      <c r="B14" s="12"/>
      <c r="C14" s="1"/>
      <c r="D14" s="1"/>
      <c r="E14" s="1"/>
      <c r="F14" s="1"/>
      <c r="G14" s="1"/>
    </row>
    <row r="15" spans="1:7" ht="15.75" customHeight="1" x14ac:dyDescent="0.25">
      <c r="B15" s="12"/>
      <c r="C15" s="1"/>
      <c r="D15" s="1"/>
      <c r="E15" s="1"/>
      <c r="F15" s="1"/>
      <c r="G15" s="1"/>
    </row>
    <row r="16" spans="1:7" ht="15.75" customHeight="1" x14ac:dyDescent="0.25">
      <c r="B16" s="12"/>
      <c r="C16" s="1"/>
      <c r="D16" s="1"/>
      <c r="E16" s="1"/>
      <c r="F16" s="1"/>
      <c r="G16" s="1"/>
    </row>
    <row r="17" spans="2:7" ht="15.75" customHeight="1" x14ac:dyDescent="0.25">
      <c r="B17" s="12"/>
      <c r="C17" s="1"/>
      <c r="D17" s="1"/>
      <c r="E17" s="1"/>
      <c r="F17" s="1"/>
      <c r="G17" s="1"/>
    </row>
    <row r="18" spans="2:7" ht="15.75" customHeight="1" x14ac:dyDescent="0.25">
      <c r="B18" s="12"/>
      <c r="C18" s="1"/>
      <c r="D18" s="1"/>
      <c r="E18" s="1"/>
      <c r="F18" s="1"/>
      <c r="G18" s="1"/>
    </row>
    <row r="19" spans="2:7" ht="15.75" customHeight="1" x14ac:dyDescent="0.25">
      <c r="B19" s="12"/>
      <c r="C19" s="1"/>
      <c r="D19" s="1"/>
      <c r="E19" s="1"/>
      <c r="F19" s="1"/>
      <c r="G19" s="1"/>
    </row>
    <row r="20" spans="2:7" ht="15.75" customHeight="1" x14ac:dyDescent="0.25">
      <c r="B20" s="12"/>
      <c r="C20" s="1"/>
      <c r="D20" s="1"/>
      <c r="E20" s="1"/>
      <c r="F20" s="1"/>
      <c r="G20" s="1"/>
    </row>
    <row r="21" spans="2:7" ht="15.75" customHeight="1" x14ac:dyDescent="0.25">
      <c r="B21" s="12"/>
      <c r="C21" s="1"/>
      <c r="D21" s="1"/>
      <c r="E21" s="1"/>
      <c r="F21" s="1"/>
      <c r="G21" s="1"/>
    </row>
    <row r="22" spans="2:7" ht="15.75" customHeight="1" x14ac:dyDescent="0.25">
      <c r="B22" s="12"/>
      <c r="C22" s="1"/>
      <c r="D22" s="1"/>
      <c r="E22" s="1"/>
      <c r="F22" s="1"/>
      <c r="G22" s="1"/>
    </row>
    <row r="23" spans="2:7" ht="15.75" customHeight="1" x14ac:dyDescent="0.25">
      <c r="B23" s="12"/>
      <c r="C23" s="1"/>
      <c r="D23" s="1"/>
      <c r="E23" s="1"/>
      <c r="F23" s="1"/>
      <c r="G23" s="1"/>
    </row>
    <row r="24" spans="2:7" ht="15.75" customHeight="1" x14ac:dyDescent="0.25">
      <c r="B24" s="12"/>
      <c r="C24" s="1"/>
      <c r="D24" s="1"/>
      <c r="E24" s="1"/>
      <c r="F24" s="1"/>
      <c r="G24" s="1"/>
    </row>
    <row r="25" spans="2:7" ht="15.75" customHeight="1" x14ac:dyDescent="0.25">
      <c r="B25" s="12"/>
      <c r="C25" s="1"/>
      <c r="D25" s="1"/>
      <c r="E25" s="1"/>
      <c r="F25" s="1"/>
      <c r="G25" s="1"/>
    </row>
    <row r="26" spans="2:7" ht="15.75" customHeight="1" x14ac:dyDescent="0.25">
      <c r="B26" s="12"/>
      <c r="C26" s="1"/>
      <c r="D26" s="1"/>
      <c r="E26" s="1"/>
      <c r="F26" s="1"/>
      <c r="G26" s="1"/>
    </row>
    <row r="27" spans="2:7" ht="15.75" customHeight="1" x14ac:dyDescent="0.25">
      <c r="B27" s="12"/>
      <c r="C27" s="1"/>
      <c r="D27" s="1"/>
      <c r="E27" s="1"/>
      <c r="F27" s="1"/>
      <c r="G27" s="1"/>
    </row>
    <row r="28" spans="2:7" ht="15.75" customHeight="1" x14ac:dyDescent="0.25">
      <c r="B28" s="12"/>
      <c r="C28" s="1"/>
      <c r="D28" s="1"/>
      <c r="E28" s="1"/>
      <c r="F28" s="1"/>
      <c r="G28" s="1"/>
    </row>
    <row r="29" spans="2:7" ht="15.75" customHeight="1" x14ac:dyDescent="0.25">
      <c r="B29" s="12"/>
      <c r="C29" s="1"/>
      <c r="D29" s="1"/>
      <c r="E29" s="1"/>
      <c r="F29" s="1"/>
      <c r="G29" s="1"/>
    </row>
    <row r="30" spans="2:7" ht="15.75" customHeight="1" x14ac:dyDescent="0.25">
      <c r="B30" s="12"/>
      <c r="C30" s="1"/>
      <c r="D30" s="1"/>
      <c r="E30" s="1"/>
      <c r="F30" s="1"/>
      <c r="G30" s="1"/>
    </row>
    <row r="31" spans="2:7" ht="15.75" customHeight="1" x14ac:dyDescent="0.25">
      <c r="B31" s="12"/>
      <c r="C31" s="1"/>
      <c r="D31" s="1"/>
      <c r="E31" s="1"/>
      <c r="F31" s="1"/>
      <c r="G31" s="1"/>
    </row>
    <row r="32" spans="2:7" ht="15.75" customHeight="1" x14ac:dyDescent="0.25">
      <c r="B32" s="12"/>
      <c r="C32" s="1"/>
      <c r="D32" s="1"/>
      <c r="E32" s="1"/>
      <c r="F32" s="1"/>
      <c r="G32" s="1"/>
    </row>
    <row r="33" spans="2:7" ht="15.75" customHeight="1" x14ac:dyDescent="0.25">
      <c r="B33" s="12"/>
      <c r="C33" s="1"/>
      <c r="D33" s="1"/>
      <c r="E33" s="1"/>
      <c r="F33" s="1"/>
      <c r="G33" s="1"/>
    </row>
    <row r="34" spans="2:7" ht="15.75" customHeight="1" x14ac:dyDescent="0.25">
      <c r="B34" s="12"/>
      <c r="C34" s="1"/>
      <c r="D34" s="1"/>
      <c r="E34" s="1"/>
      <c r="F34" s="1"/>
      <c r="G34" s="1"/>
    </row>
    <row r="35" spans="2:7" ht="15.75" customHeight="1" x14ac:dyDescent="0.25">
      <c r="B35" s="12"/>
      <c r="C35" s="1"/>
      <c r="D35" s="1"/>
      <c r="E35" s="1"/>
      <c r="F35" s="1"/>
      <c r="G35" s="1"/>
    </row>
    <row r="36" spans="2:7" ht="15.75" customHeight="1" x14ac:dyDescent="0.25">
      <c r="B36" s="12"/>
      <c r="C36" s="1"/>
      <c r="D36" s="1"/>
      <c r="E36" s="1"/>
      <c r="F36" s="1"/>
      <c r="G36" s="1"/>
    </row>
    <row r="37" spans="2:7" ht="15.75" customHeight="1" x14ac:dyDescent="0.25">
      <c r="B37" s="12"/>
      <c r="C37" s="1"/>
      <c r="D37" s="1"/>
      <c r="E37" s="1"/>
      <c r="F37" s="1"/>
      <c r="G37" s="1"/>
    </row>
    <row r="38" spans="2:7" ht="15.75" customHeight="1" x14ac:dyDescent="0.25">
      <c r="B38" s="12"/>
      <c r="C38" s="1"/>
      <c r="D38" s="1"/>
      <c r="E38" s="1"/>
      <c r="F38" s="1"/>
      <c r="G38" s="1"/>
    </row>
    <row r="39" spans="2:7" ht="15.75" customHeight="1" x14ac:dyDescent="0.25">
      <c r="B39" s="12"/>
      <c r="C39" s="1"/>
      <c r="D39" s="1"/>
      <c r="E39" s="1"/>
      <c r="F39" s="1"/>
      <c r="G39" s="1"/>
    </row>
    <row r="40" spans="2:7" ht="15.75" customHeight="1" x14ac:dyDescent="0.25">
      <c r="B40" s="12"/>
      <c r="C40" s="1"/>
      <c r="D40" s="1"/>
      <c r="E40" s="1"/>
      <c r="F40" s="1"/>
      <c r="G40" s="1"/>
    </row>
    <row r="41" spans="2:7" ht="15.75" customHeight="1" x14ac:dyDescent="0.25">
      <c r="B41" s="12"/>
      <c r="C41" s="1"/>
      <c r="D41" s="1"/>
      <c r="E41" s="1"/>
      <c r="F41" s="1"/>
      <c r="G41" s="1"/>
    </row>
    <row r="42" spans="2:7" ht="15.75" customHeight="1" x14ac:dyDescent="0.25">
      <c r="B42" s="12"/>
      <c r="C42" s="1"/>
      <c r="D42" s="1"/>
      <c r="E42" s="1"/>
      <c r="F42" s="1"/>
      <c r="G42" s="1"/>
    </row>
    <row r="43" spans="2:7" ht="15.75" customHeight="1" x14ac:dyDescent="0.25">
      <c r="B43" s="12"/>
      <c r="C43" s="1"/>
      <c r="D43" s="1"/>
      <c r="E43" s="1"/>
      <c r="F43" s="1"/>
      <c r="G43" s="1"/>
    </row>
    <row r="44" spans="2:7" ht="15.75" customHeight="1" x14ac:dyDescent="0.25">
      <c r="B44" s="12"/>
      <c r="C44" s="1"/>
      <c r="D44" s="1"/>
      <c r="E44" s="1"/>
      <c r="F44" s="1"/>
      <c r="G44" s="1"/>
    </row>
    <row r="45" spans="2:7" ht="15.75" customHeight="1" x14ac:dyDescent="0.25">
      <c r="B45" s="12"/>
      <c r="C45" s="1"/>
      <c r="D45" s="1"/>
      <c r="E45" s="1"/>
      <c r="F45" s="1"/>
      <c r="G45" s="1"/>
    </row>
    <row r="46" spans="2:7" ht="15.75" customHeight="1" x14ac:dyDescent="0.25">
      <c r="B46" s="12"/>
      <c r="C46" s="1"/>
      <c r="D46" s="1"/>
      <c r="E46" s="1"/>
      <c r="F46" s="1"/>
      <c r="G46" s="1"/>
    </row>
    <row r="47" spans="2:7" ht="15.75" customHeight="1" x14ac:dyDescent="0.25">
      <c r="B47" s="12"/>
      <c r="C47" s="1"/>
      <c r="D47" s="1"/>
      <c r="E47" s="1"/>
      <c r="F47" s="1"/>
      <c r="G47" s="1"/>
    </row>
    <row r="48" spans="2:7" ht="15.75" customHeight="1" x14ac:dyDescent="0.25">
      <c r="B48" s="12"/>
      <c r="C48" s="1"/>
      <c r="D48" s="1"/>
      <c r="E48" s="1"/>
      <c r="F48" s="1"/>
      <c r="G48" s="1"/>
    </row>
    <row r="49" spans="2:7" ht="15.75" customHeight="1" x14ac:dyDescent="0.25">
      <c r="B49" s="12"/>
      <c r="C49" s="1"/>
      <c r="D49" s="1"/>
      <c r="E49" s="1"/>
      <c r="F49" s="1"/>
      <c r="G49" s="1"/>
    </row>
    <row r="50" spans="2:7" ht="15.75" customHeight="1" x14ac:dyDescent="0.25">
      <c r="B50" s="12"/>
      <c r="C50" s="1"/>
      <c r="D50" s="1"/>
      <c r="E50" s="1"/>
      <c r="F50" s="1"/>
      <c r="G50" s="1"/>
    </row>
    <row r="51" spans="2:7" ht="15.75" customHeight="1" x14ac:dyDescent="0.25">
      <c r="B51" s="12"/>
      <c r="C51" s="1"/>
      <c r="D51" s="1"/>
      <c r="E51" s="1"/>
      <c r="F51" s="1"/>
      <c r="G51" s="1"/>
    </row>
    <row r="52" spans="2:7" ht="15.75" customHeight="1" x14ac:dyDescent="0.25">
      <c r="B52" s="12"/>
      <c r="C52" s="1"/>
      <c r="D52" s="1"/>
      <c r="E52" s="1"/>
      <c r="F52" s="1"/>
      <c r="G52" s="1"/>
    </row>
    <row r="53" spans="2:7" ht="15.75" customHeight="1" x14ac:dyDescent="0.25">
      <c r="B53" s="12"/>
      <c r="C53" s="1"/>
      <c r="D53" s="1"/>
      <c r="E53" s="1"/>
      <c r="F53" s="1"/>
      <c r="G53" s="1"/>
    </row>
    <row r="54" spans="2:7" ht="15.75" customHeight="1" x14ac:dyDescent="0.25">
      <c r="B54" s="12"/>
      <c r="C54" s="1"/>
      <c r="D54" s="1"/>
      <c r="E54" s="1"/>
      <c r="F54" s="1"/>
      <c r="G54" s="1"/>
    </row>
    <row r="55" spans="2:7" ht="15.75" customHeight="1" x14ac:dyDescent="0.25">
      <c r="B55" s="12"/>
      <c r="C55" s="1"/>
      <c r="D55" s="1"/>
      <c r="E55" s="1"/>
      <c r="F55" s="1"/>
      <c r="G55" s="1"/>
    </row>
    <row r="56" spans="2:7" ht="15.75" customHeight="1" x14ac:dyDescent="0.25">
      <c r="B56" s="12"/>
      <c r="C56" s="1"/>
      <c r="D56" s="1"/>
      <c r="E56" s="1"/>
      <c r="F56" s="1"/>
      <c r="G56" s="1"/>
    </row>
    <row r="57" spans="2:7" ht="15.75" customHeight="1" x14ac:dyDescent="0.25">
      <c r="B57" s="12"/>
      <c r="C57" s="1"/>
      <c r="D57" s="1"/>
      <c r="E57" s="1"/>
      <c r="F57" s="1"/>
      <c r="G57" s="1"/>
    </row>
    <row r="58" spans="2:7" ht="15.75" customHeight="1" x14ac:dyDescent="0.25">
      <c r="B58" s="12"/>
      <c r="C58" s="1"/>
      <c r="D58" s="1"/>
      <c r="E58" s="1"/>
      <c r="F58" s="1"/>
      <c r="G58" s="1"/>
    </row>
    <row r="59" spans="2:7" ht="15.75" customHeight="1" x14ac:dyDescent="0.25">
      <c r="B59" s="12"/>
      <c r="C59" s="1"/>
      <c r="D59" s="1"/>
      <c r="E59" s="1"/>
      <c r="F59" s="1"/>
      <c r="G59" s="1"/>
    </row>
    <row r="60" spans="2:7" ht="15.75" customHeight="1" x14ac:dyDescent="0.25">
      <c r="B60" s="12"/>
      <c r="C60" s="1"/>
      <c r="D60" s="1"/>
      <c r="E60" s="1"/>
      <c r="F60" s="1"/>
      <c r="G60" s="1"/>
    </row>
    <row r="61" spans="2:7" ht="15.75" customHeight="1" x14ac:dyDescent="0.25">
      <c r="B61" s="12"/>
      <c r="C61" s="1"/>
      <c r="D61" s="1"/>
      <c r="E61" s="1"/>
      <c r="F61" s="1"/>
      <c r="G61" s="1"/>
    </row>
    <row r="62" spans="2:7" ht="15.75" customHeight="1" x14ac:dyDescent="0.25">
      <c r="B62" s="12"/>
      <c r="C62" s="1"/>
      <c r="D62" s="1"/>
      <c r="E62" s="1"/>
      <c r="F62" s="1"/>
      <c r="G62" s="1"/>
    </row>
    <row r="63" spans="2:7" ht="15.75" customHeight="1" x14ac:dyDescent="0.25">
      <c r="B63" s="12"/>
      <c r="C63" s="1"/>
      <c r="D63" s="1"/>
      <c r="E63" s="1"/>
      <c r="F63" s="1"/>
      <c r="G63" s="1"/>
    </row>
    <row r="64" spans="2:7" ht="15.75" customHeight="1" x14ac:dyDescent="0.25">
      <c r="B64" s="12"/>
      <c r="C64" s="1"/>
      <c r="D64" s="1"/>
      <c r="E64" s="1"/>
      <c r="F64" s="1"/>
      <c r="G64" s="1"/>
    </row>
    <row r="65" spans="2:7" ht="15.75" customHeight="1" x14ac:dyDescent="0.25">
      <c r="B65" s="12"/>
      <c r="C65" s="1"/>
      <c r="D65" s="1"/>
      <c r="E65" s="1"/>
      <c r="F65" s="1"/>
      <c r="G65" s="1"/>
    </row>
    <row r="66" spans="2:7" ht="15.75" customHeight="1" x14ac:dyDescent="0.25">
      <c r="B66" s="12"/>
      <c r="C66" s="1"/>
      <c r="D66" s="1"/>
      <c r="E66" s="1"/>
      <c r="F66" s="1"/>
      <c r="G66" s="1"/>
    </row>
    <row r="67" spans="2:7" ht="15.75" customHeight="1" x14ac:dyDescent="0.25">
      <c r="B67" s="12"/>
      <c r="C67" s="1"/>
      <c r="D67" s="1"/>
      <c r="E67" s="1"/>
      <c r="F67" s="1"/>
      <c r="G67" s="1"/>
    </row>
    <row r="68" spans="2:7" ht="15.75" customHeight="1" x14ac:dyDescent="0.25">
      <c r="B68" s="12"/>
      <c r="C68" s="1"/>
      <c r="D68" s="1"/>
      <c r="E68" s="1"/>
      <c r="F68" s="1"/>
      <c r="G68" s="1"/>
    </row>
    <row r="69" spans="2:7" ht="15.75" customHeight="1" x14ac:dyDescent="0.25">
      <c r="B69" s="12"/>
      <c r="C69" s="1"/>
      <c r="D69" s="1"/>
      <c r="E69" s="1"/>
      <c r="F69" s="1"/>
      <c r="G69" s="1"/>
    </row>
    <row r="70" spans="2:7" ht="15.75" customHeight="1" x14ac:dyDescent="0.25">
      <c r="B70" s="12"/>
      <c r="C70" s="1"/>
      <c r="D70" s="1"/>
      <c r="E70" s="1"/>
      <c r="F70" s="1"/>
      <c r="G70" s="1"/>
    </row>
    <row r="71" spans="2:7" ht="15.75" customHeight="1" x14ac:dyDescent="0.25">
      <c r="B71" s="12"/>
      <c r="C71" s="1"/>
      <c r="D71" s="1"/>
      <c r="E71" s="1"/>
      <c r="F71" s="1"/>
      <c r="G71" s="1"/>
    </row>
    <row r="72" spans="2:7" ht="15.75" customHeight="1" x14ac:dyDescent="0.25">
      <c r="B72" s="12"/>
      <c r="C72" s="1"/>
      <c r="D72" s="1"/>
      <c r="E72" s="1"/>
      <c r="F72" s="1"/>
      <c r="G72" s="1"/>
    </row>
    <row r="73" spans="2:7" ht="15.75" customHeight="1" x14ac:dyDescent="0.25">
      <c r="B73" s="12"/>
      <c r="C73" s="1"/>
      <c r="D73" s="1"/>
      <c r="E73" s="1"/>
      <c r="F73" s="1"/>
      <c r="G73" s="1"/>
    </row>
    <row r="74" spans="2:7" ht="15.75" customHeight="1" x14ac:dyDescent="0.25">
      <c r="B74" s="12"/>
      <c r="C74" s="1"/>
      <c r="D74" s="1"/>
      <c r="E74" s="1"/>
      <c r="F74" s="1"/>
      <c r="G74" s="1"/>
    </row>
    <row r="75" spans="2:7" ht="15.75" customHeight="1" x14ac:dyDescent="0.25">
      <c r="B75" s="12"/>
      <c r="C75" s="1"/>
      <c r="D75" s="1"/>
      <c r="E75" s="1"/>
      <c r="F75" s="1"/>
      <c r="G75" s="1"/>
    </row>
    <row r="76" spans="2:7" ht="15.75" customHeight="1" x14ac:dyDescent="0.25">
      <c r="B76" s="12"/>
      <c r="C76" s="1"/>
      <c r="D76" s="1"/>
      <c r="E76" s="1"/>
      <c r="F76" s="1"/>
      <c r="G76" s="1"/>
    </row>
    <row r="77" spans="2:7" ht="15.75" customHeight="1" x14ac:dyDescent="0.25">
      <c r="B77" s="12"/>
      <c r="C77" s="1"/>
      <c r="D77" s="1"/>
      <c r="E77" s="1"/>
      <c r="F77" s="1"/>
      <c r="G77" s="1"/>
    </row>
    <row r="78" spans="2:7" ht="15.75" customHeight="1" x14ac:dyDescent="0.25">
      <c r="B78" s="12"/>
      <c r="C78" s="1"/>
      <c r="D78" s="1"/>
      <c r="E78" s="1"/>
      <c r="F78" s="1"/>
      <c r="G78" s="1"/>
    </row>
    <row r="79" spans="2:7" ht="15.75" customHeight="1" x14ac:dyDescent="0.25">
      <c r="B79" s="12"/>
      <c r="C79" s="1"/>
      <c r="D79" s="1"/>
      <c r="E79" s="1"/>
      <c r="F79" s="1"/>
      <c r="G79" s="1"/>
    </row>
    <row r="80" spans="2:7" ht="15.75" customHeight="1" x14ac:dyDescent="0.25">
      <c r="B80" s="12"/>
      <c r="C80" s="1"/>
      <c r="D80" s="1"/>
      <c r="E80" s="1"/>
      <c r="F80" s="1"/>
      <c r="G80" s="1"/>
    </row>
    <row r="81" spans="2:7" ht="15.75" customHeight="1" x14ac:dyDescent="0.25">
      <c r="B81" s="12"/>
      <c r="C81" s="1"/>
      <c r="D81" s="1"/>
      <c r="E81" s="1"/>
      <c r="F81" s="1"/>
      <c r="G81" s="1"/>
    </row>
    <row r="82" spans="2:7" ht="15.75" customHeight="1" x14ac:dyDescent="0.25">
      <c r="B82" s="12"/>
      <c r="C82" s="1"/>
      <c r="D82" s="1"/>
      <c r="E82" s="1"/>
      <c r="F82" s="1"/>
      <c r="G82" s="1"/>
    </row>
    <row r="83" spans="2:7" ht="15.75" customHeight="1" x14ac:dyDescent="0.25">
      <c r="B83" s="12"/>
      <c r="C83" s="1"/>
      <c r="D83" s="1"/>
      <c r="E83" s="1"/>
      <c r="F83" s="1"/>
      <c r="G83" s="1"/>
    </row>
    <row r="84" spans="2:7" ht="15.75" customHeight="1" x14ac:dyDescent="0.25">
      <c r="B84" s="12"/>
      <c r="C84" s="1"/>
      <c r="D84" s="1"/>
      <c r="E84" s="1"/>
      <c r="F84" s="1"/>
      <c r="G84" s="1"/>
    </row>
    <row r="85" spans="2:7" ht="15.75" customHeight="1" x14ac:dyDescent="0.25">
      <c r="B85" s="12"/>
      <c r="C85" s="1"/>
      <c r="D85" s="1"/>
      <c r="E85" s="1"/>
      <c r="F85" s="1"/>
      <c r="G85" s="1"/>
    </row>
    <row r="86" spans="2:7" ht="15.75" customHeight="1" x14ac:dyDescent="0.25">
      <c r="B86" s="12"/>
      <c r="C86" s="1"/>
      <c r="D86" s="1"/>
      <c r="E86" s="1"/>
      <c r="F86" s="1"/>
      <c r="G86" s="1"/>
    </row>
    <row r="87" spans="2:7" ht="15.75" customHeight="1" x14ac:dyDescent="0.25">
      <c r="B87" s="12"/>
      <c r="C87" s="1"/>
      <c r="D87" s="1"/>
      <c r="E87" s="1"/>
      <c r="F87" s="1"/>
      <c r="G87" s="1"/>
    </row>
    <row r="88" spans="2:7" ht="15.75" customHeight="1" x14ac:dyDescent="0.25">
      <c r="B88" s="12"/>
      <c r="C88" s="1"/>
      <c r="D88" s="1"/>
      <c r="E88" s="1"/>
      <c r="F88" s="1"/>
      <c r="G88" s="1"/>
    </row>
    <row r="89" spans="2:7" ht="15.75" customHeight="1" x14ac:dyDescent="0.25">
      <c r="B89" s="12"/>
      <c r="C89" s="1"/>
      <c r="D89" s="1"/>
      <c r="E89" s="1"/>
      <c r="F89" s="1"/>
      <c r="G89" s="1"/>
    </row>
    <row r="90" spans="2:7" ht="15.75" customHeight="1" x14ac:dyDescent="0.25">
      <c r="B90" s="12"/>
      <c r="C90" s="1"/>
      <c r="D90" s="1"/>
      <c r="E90" s="1"/>
      <c r="F90" s="1"/>
      <c r="G90" s="1"/>
    </row>
    <row r="91" spans="2:7" ht="15.75" customHeight="1" x14ac:dyDescent="0.25">
      <c r="B91" s="12"/>
      <c r="C91" s="1"/>
      <c r="D91" s="1"/>
      <c r="E91" s="1"/>
      <c r="F91" s="1"/>
      <c r="G91" s="1"/>
    </row>
    <row r="92" spans="2:7" ht="15.75" customHeight="1" x14ac:dyDescent="0.25">
      <c r="B92" s="12"/>
      <c r="C92" s="1"/>
      <c r="D92" s="1"/>
      <c r="E92" s="1"/>
      <c r="F92" s="1"/>
      <c r="G92" s="1"/>
    </row>
    <row r="93" spans="2:7" ht="15.75" customHeight="1" x14ac:dyDescent="0.25">
      <c r="B93" s="12"/>
      <c r="C93" s="1"/>
      <c r="D93" s="1"/>
      <c r="E93" s="1"/>
      <c r="F93" s="1"/>
      <c r="G93" s="1"/>
    </row>
    <row r="94" spans="2:7" ht="15.75" customHeight="1" x14ac:dyDescent="0.25">
      <c r="B94" s="12"/>
      <c r="C94" s="1"/>
      <c r="D94" s="1"/>
      <c r="E94" s="1"/>
      <c r="F94" s="1"/>
      <c r="G94" s="1"/>
    </row>
    <row r="95" spans="2:7" ht="15.75" customHeight="1" x14ac:dyDescent="0.25">
      <c r="B95" s="12"/>
      <c r="C95" s="1"/>
      <c r="D95" s="1"/>
      <c r="E95" s="1"/>
      <c r="F95" s="1"/>
      <c r="G95" s="1"/>
    </row>
    <row r="96" spans="2:7" ht="15.75" customHeight="1" x14ac:dyDescent="0.25">
      <c r="B96" s="12"/>
      <c r="C96" s="1"/>
      <c r="D96" s="1"/>
      <c r="E96" s="1"/>
      <c r="F96" s="1"/>
      <c r="G96" s="1"/>
    </row>
    <row r="97" spans="2:7" ht="15.75" customHeight="1" x14ac:dyDescent="0.25">
      <c r="B97" s="12"/>
      <c r="C97" s="1"/>
      <c r="D97" s="1"/>
      <c r="E97" s="1"/>
      <c r="F97" s="1"/>
      <c r="G97" s="1"/>
    </row>
    <row r="98" spans="2:7" ht="15.75" customHeight="1" x14ac:dyDescent="0.25">
      <c r="B98" s="12"/>
      <c r="C98" s="1"/>
      <c r="D98" s="1"/>
      <c r="E98" s="1"/>
      <c r="F98" s="1"/>
      <c r="G98" s="1"/>
    </row>
    <row r="99" spans="2:7" ht="15.75" customHeight="1" x14ac:dyDescent="0.25">
      <c r="B99" s="12"/>
      <c r="C99" s="1"/>
      <c r="D99" s="1"/>
      <c r="E99" s="1"/>
      <c r="F99" s="1"/>
      <c r="G99" s="1"/>
    </row>
    <row r="100" spans="2:7" ht="15.75" customHeight="1" x14ac:dyDescent="0.25">
      <c r="B100" s="12"/>
      <c r="C100" s="1"/>
      <c r="D100" s="1"/>
      <c r="E100" s="1"/>
      <c r="F100" s="1"/>
      <c r="G100" s="1"/>
    </row>
  </sheetData>
  <mergeCells count="2">
    <mergeCell ref="A2:G2"/>
    <mergeCell ref="A1:G1"/>
  </mergeCell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00"/>
  <sheetViews>
    <sheetView zoomScale="85" zoomScaleNormal="85" workbookViewId="0">
      <selection activeCell="C6" sqref="C6"/>
    </sheetView>
  </sheetViews>
  <sheetFormatPr baseColWidth="10" defaultColWidth="12.625" defaultRowHeight="15" customHeight="1" x14ac:dyDescent="0.25"/>
  <cols>
    <col min="1" max="1" width="17" customWidth="1"/>
    <col min="2" max="2" width="24.375" customWidth="1"/>
    <col min="3" max="3" width="54.625" customWidth="1"/>
    <col min="4" max="4" width="44.625" customWidth="1"/>
    <col min="5" max="6" width="25.5" customWidth="1"/>
    <col min="7" max="7" width="30.875" customWidth="1"/>
    <col min="8" max="11" width="10.625" customWidth="1"/>
  </cols>
  <sheetData>
    <row r="1" spans="1:7" ht="27" customHeight="1" x14ac:dyDescent="0.25">
      <c r="A1" s="100" t="s">
        <v>38</v>
      </c>
      <c r="B1" s="101"/>
      <c r="C1" s="101"/>
      <c r="D1" s="101"/>
      <c r="E1" s="101"/>
      <c r="F1" s="101"/>
      <c r="G1" s="101"/>
    </row>
    <row r="2" spans="1:7" ht="66.75" customHeight="1" x14ac:dyDescent="0.25">
      <c r="A2" s="99" t="s">
        <v>17</v>
      </c>
      <c r="B2" s="87"/>
      <c r="C2" s="87"/>
      <c r="D2" s="87"/>
      <c r="E2" s="87"/>
      <c r="F2" s="87"/>
      <c r="G2" s="87"/>
    </row>
    <row r="3" spans="1:7" ht="121.5" customHeight="1" x14ac:dyDescent="0.25">
      <c r="A3" s="30" t="s">
        <v>3</v>
      </c>
      <c r="B3" s="30" t="s">
        <v>4</v>
      </c>
      <c r="C3" s="30" t="s">
        <v>15</v>
      </c>
      <c r="D3" s="30" t="s">
        <v>8</v>
      </c>
      <c r="E3" s="30" t="s">
        <v>9</v>
      </c>
      <c r="F3" s="30" t="s">
        <v>40</v>
      </c>
      <c r="G3" s="30" t="s">
        <v>10</v>
      </c>
    </row>
    <row r="4" spans="1:7" ht="72" customHeight="1" x14ac:dyDescent="0.25">
      <c r="A4" s="27">
        <v>1</v>
      </c>
      <c r="B4" s="40" t="s">
        <v>972</v>
      </c>
      <c r="C4" s="38" t="s">
        <v>973</v>
      </c>
      <c r="D4" s="37" t="s">
        <v>974</v>
      </c>
      <c r="E4" s="37" t="s">
        <v>305</v>
      </c>
      <c r="F4" s="41">
        <v>2129417.79</v>
      </c>
      <c r="G4" s="14" t="s">
        <v>275</v>
      </c>
    </row>
    <row r="5" spans="1:7" ht="45" customHeight="1" x14ac:dyDescent="0.25">
      <c r="A5" s="3">
        <v>2</v>
      </c>
      <c r="B5" s="14"/>
      <c r="C5" s="5"/>
      <c r="D5" s="5"/>
      <c r="E5" s="6"/>
      <c r="F5" s="7"/>
      <c r="G5" s="5"/>
    </row>
    <row r="6" spans="1:7" ht="45" customHeight="1" x14ac:dyDescent="0.25">
      <c r="A6" s="3">
        <v>3</v>
      </c>
      <c r="B6" s="14"/>
      <c r="C6" s="5"/>
      <c r="D6" s="5"/>
      <c r="E6" s="6"/>
      <c r="F6" s="7"/>
      <c r="G6" s="5"/>
    </row>
    <row r="7" spans="1:7" ht="45" customHeight="1" x14ac:dyDescent="0.25">
      <c r="A7" s="3">
        <v>4</v>
      </c>
      <c r="B7" s="13"/>
      <c r="C7" s="5"/>
      <c r="D7" s="5"/>
      <c r="E7" s="6"/>
      <c r="F7" s="7"/>
      <c r="G7" s="5"/>
    </row>
    <row r="8" spans="1:7" ht="45" customHeight="1" x14ac:dyDescent="0.25">
      <c r="A8" s="3">
        <v>5</v>
      </c>
      <c r="B8" s="4"/>
      <c r="C8" s="5"/>
      <c r="D8" s="5"/>
      <c r="E8" s="6"/>
      <c r="F8" s="7"/>
      <c r="G8" s="5"/>
    </row>
    <row r="9" spans="1:7" ht="45" customHeight="1" x14ac:dyDescent="0.25">
      <c r="A9" s="3">
        <v>6</v>
      </c>
      <c r="B9" s="14"/>
      <c r="C9" s="5"/>
      <c r="D9" s="5"/>
      <c r="E9" s="6"/>
      <c r="F9" s="7"/>
      <c r="G9" s="5"/>
    </row>
    <row r="10" spans="1:7" ht="45" customHeight="1" x14ac:dyDescent="0.25">
      <c r="A10" s="3">
        <v>7</v>
      </c>
      <c r="B10" s="4"/>
      <c r="C10" s="5"/>
      <c r="D10" s="5"/>
      <c r="E10" s="6"/>
      <c r="F10" s="7"/>
      <c r="G10" s="5"/>
    </row>
    <row r="11" spans="1:7" ht="45" customHeight="1" x14ac:dyDescent="0.25">
      <c r="A11" s="3">
        <v>8</v>
      </c>
      <c r="B11" s="14"/>
      <c r="C11" s="5"/>
      <c r="D11" s="5"/>
      <c r="E11" s="6"/>
      <c r="F11" s="7"/>
      <c r="G11" s="5"/>
    </row>
    <row r="12" spans="1:7" ht="93.75" customHeight="1" x14ac:dyDescent="0.25">
      <c r="A12" s="3">
        <v>9</v>
      </c>
      <c r="B12" s="4"/>
      <c r="C12" s="5"/>
      <c r="D12" s="5"/>
      <c r="E12" s="6"/>
      <c r="F12" s="7"/>
      <c r="G12" s="5"/>
    </row>
    <row r="13" spans="1:7" ht="97.5" customHeight="1" x14ac:dyDescent="0.25">
      <c r="A13" s="3">
        <v>10</v>
      </c>
      <c r="B13" s="4"/>
      <c r="C13" s="5"/>
      <c r="D13" s="5"/>
      <c r="E13" s="6"/>
      <c r="F13" s="7"/>
      <c r="G13" s="5"/>
    </row>
    <row r="14" spans="1:7" ht="15.75" customHeight="1" x14ac:dyDescent="0.25">
      <c r="B14" s="1"/>
      <c r="C14" s="1"/>
      <c r="D14" s="1"/>
      <c r="E14" s="1"/>
      <c r="F14" s="1"/>
      <c r="G14" s="1"/>
    </row>
    <row r="15" spans="1:7" ht="15.75" customHeight="1" x14ac:dyDescent="0.25">
      <c r="B15" s="1"/>
      <c r="C15" s="1"/>
      <c r="D15" s="1"/>
      <c r="E15" s="1"/>
      <c r="F15" s="1"/>
      <c r="G15" s="1"/>
    </row>
    <row r="16" spans="1:7" ht="15.75" customHeight="1" x14ac:dyDescent="0.25">
      <c r="B16" s="1"/>
      <c r="C16" s="1"/>
      <c r="D16" s="1"/>
      <c r="E16" s="1"/>
      <c r="F16" s="1"/>
      <c r="G16" s="1"/>
    </row>
    <row r="17" spans="2:7" ht="15.75" customHeight="1" x14ac:dyDescent="0.25">
      <c r="B17" s="1"/>
      <c r="C17" s="1"/>
      <c r="D17" s="1"/>
      <c r="E17" s="1"/>
      <c r="F17" s="1"/>
      <c r="G17" s="1"/>
    </row>
    <row r="18" spans="2:7" ht="15.75" customHeight="1" x14ac:dyDescent="0.25">
      <c r="B18" s="1"/>
      <c r="C18" s="1"/>
      <c r="D18" s="1"/>
      <c r="E18" s="1"/>
      <c r="F18" s="1"/>
      <c r="G18" s="1"/>
    </row>
    <row r="19" spans="2:7" ht="15.75" customHeight="1" x14ac:dyDescent="0.25">
      <c r="B19" s="1"/>
      <c r="C19" s="1"/>
      <c r="D19" s="1"/>
      <c r="E19" s="1"/>
      <c r="F19" s="1"/>
      <c r="G19" s="1"/>
    </row>
    <row r="20" spans="2:7" ht="15.75" customHeight="1" x14ac:dyDescent="0.25">
      <c r="B20" s="1"/>
      <c r="C20" s="1"/>
      <c r="D20" s="1"/>
      <c r="E20" s="1"/>
      <c r="F20" s="1"/>
      <c r="G20" s="1"/>
    </row>
    <row r="21" spans="2:7" ht="15.75" customHeight="1" x14ac:dyDescent="0.25">
      <c r="B21" s="1"/>
      <c r="C21" s="1"/>
      <c r="D21" s="1"/>
      <c r="E21" s="1"/>
      <c r="F21" s="1"/>
      <c r="G21" s="1"/>
    </row>
    <row r="22" spans="2:7" ht="15.75" customHeight="1" x14ac:dyDescent="0.25">
      <c r="B22" s="1"/>
      <c r="C22" s="1"/>
      <c r="D22" s="1"/>
      <c r="E22" s="1"/>
      <c r="F22" s="1"/>
      <c r="G22" s="1"/>
    </row>
    <row r="23" spans="2:7" ht="15.75" customHeight="1" x14ac:dyDescent="0.25">
      <c r="B23" s="1"/>
      <c r="C23" s="1"/>
      <c r="D23" s="1"/>
      <c r="E23" s="1"/>
      <c r="F23" s="1"/>
      <c r="G23" s="1"/>
    </row>
    <row r="24" spans="2:7" ht="15.75" customHeight="1" x14ac:dyDescent="0.25">
      <c r="B24" s="1"/>
      <c r="C24" s="1"/>
      <c r="D24" s="1"/>
      <c r="E24" s="1"/>
      <c r="F24" s="1"/>
      <c r="G24" s="1"/>
    </row>
    <row r="25" spans="2:7" ht="15.75" customHeight="1" x14ac:dyDescent="0.25">
      <c r="B25" s="1"/>
      <c r="C25" s="1"/>
      <c r="D25" s="1"/>
      <c r="E25" s="1"/>
      <c r="F25" s="1"/>
      <c r="G25" s="1"/>
    </row>
    <row r="26" spans="2:7" ht="15.75" customHeight="1" x14ac:dyDescent="0.25">
      <c r="B26" s="1"/>
      <c r="C26" s="1"/>
      <c r="D26" s="1"/>
      <c r="E26" s="1"/>
      <c r="F26" s="1"/>
      <c r="G26" s="1"/>
    </row>
    <row r="27" spans="2:7" ht="15.75" customHeight="1" x14ac:dyDescent="0.25">
      <c r="B27" s="1"/>
      <c r="C27" s="1"/>
      <c r="D27" s="1"/>
      <c r="E27" s="1"/>
      <c r="F27" s="1"/>
      <c r="G27" s="1"/>
    </row>
    <row r="28" spans="2:7" ht="15.75" customHeight="1" x14ac:dyDescent="0.25">
      <c r="B28" s="1"/>
      <c r="C28" s="1"/>
      <c r="D28" s="1"/>
      <c r="E28" s="1"/>
      <c r="F28" s="1"/>
      <c r="G28" s="1"/>
    </row>
    <row r="29" spans="2:7" ht="15.75" customHeight="1" x14ac:dyDescent="0.25">
      <c r="B29" s="1"/>
      <c r="C29" s="1"/>
      <c r="D29" s="1"/>
      <c r="E29" s="1"/>
      <c r="F29" s="1"/>
      <c r="G29" s="1"/>
    </row>
    <row r="30" spans="2:7" ht="15.75" customHeight="1" x14ac:dyDescent="0.25">
      <c r="B30" s="1"/>
      <c r="C30" s="1"/>
      <c r="D30" s="1"/>
      <c r="E30" s="1"/>
      <c r="F30" s="1"/>
      <c r="G30" s="1"/>
    </row>
    <row r="31" spans="2:7" ht="15.75" customHeight="1" x14ac:dyDescent="0.25">
      <c r="B31" s="1"/>
      <c r="C31" s="1"/>
      <c r="D31" s="1"/>
      <c r="E31" s="1"/>
      <c r="F31" s="1"/>
      <c r="G31" s="1"/>
    </row>
    <row r="32" spans="2:7" ht="15.75" customHeight="1" x14ac:dyDescent="0.25">
      <c r="B32" s="1"/>
      <c r="C32" s="1"/>
      <c r="D32" s="1"/>
      <c r="E32" s="1"/>
      <c r="F32" s="1"/>
      <c r="G32" s="1"/>
    </row>
    <row r="33" spans="2:7" ht="15.75" customHeight="1" x14ac:dyDescent="0.25">
      <c r="B33" s="1"/>
      <c r="C33" s="1"/>
      <c r="D33" s="1"/>
      <c r="E33" s="1"/>
      <c r="F33" s="1"/>
      <c r="G33" s="1"/>
    </row>
    <row r="34" spans="2:7" ht="15.75" customHeight="1" x14ac:dyDescent="0.25">
      <c r="B34" s="1"/>
      <c r="C34" s="1"/>
      <c r="D34" s="1"/>
      <c r="E34" s="1"/>
      <c r="F34" s="1"/>
      <c r="G34" s="1"/>
    </row>
    <row r="35" spans="2:7" ht="15.75" customHeight="1" x14ac:dyDescent="0.25">
      <c r="B35" s="1"/>
      <c r="C35" s="1"/>
      <c r="D35" s="1"/>
      <c r="E35" s="1"/>
      <c r="F35" s="1"/>
      <c r="G35" s="1"/>
    </row>
    <row r="36" spans="2:7" ht="15.75" customHeight="1" x14ac:dyDescent="0.25">
      <c r="B36" s="1"/>
      <c r="C36" s="1"/>
      <c r="D36" s="1"/>
      <c r="E36" s="1"/>
      <c r="F36" s="1"/>
      <c r="G36" s="1"/>
    </row>
    <row r="37" spans="2:7" ht="15.75" customHeight="1" x14ac:dyDescent="0.25">
      <c r="B37" s="1"/>
      <c r="C37" s="1"/>
      <c r="D37" s="1"/>
      <c r="E37" s="1"/>
      <c r="F37" s="1"/>
      <c r="G37" s="1"/>
    </row>
    <row r="38" spans="2:7" ht="15.75" customHeight="1" x14ac:dyDescent="0.25">
      <c r="B38" s="1"/>
      <c r="C38" s="1"/>
      <c r="D38" s="1"/>
      <c r="E38" s="1"/>
      <c r="F38" s="1"/>
      <c r="G38" s="1"/>
    </row>
    <row r="39" spans="2:7" ht="15.75" customHeight="1" x14ac:dyDescent="0.25">
      <c r="B39" s="1"/>
      <c r="C39" s="1"/>
      <c r="D39" s="1"/>
      <c r="E39" s="1"/>
      <c r="F39" s="1"/>
      <c r="G39" s="1"/>
    </row>
    <row r="40" spans="2:7" ht="15.75" customHeight="1" x14ac:dyDescent="0.25">
      <c r="B40" s="1"/>
      <c r="C40" s="1"/>
      <c r="D40" s="1"/>
      <c r="E40" s="1"/>
      <c r="F40" s="1"/>
      <c r="G40" s="1"/>
    </row>
    <row r="41" spans="2:7" ht="15.75" customHeight="1" x14ac:dyDescent="0.25">
      <c r="B41" s="1"/>
      <c r="C41" s="1"/>
      <c r="D41" s="1"/>
      <c r="E41" s="1"/>
      <c r="F41" s="1"/>
      <c r="G41" s="1"/>
    </row>
    <row r="42" spans="2:7" ht="15.75" customHeight="1" x14ac:dyDescent="0.25">
      <c r="B42" s="1"/>
      <c r="C42" s="1"/>
      <c r="D42" s="1"/>
      <c r="E42" s="1"/>
      <c r="F42" s="1"/>
      <c r="G42" s="1"/>
    </row>
    <row r="43" spans="2:7" ht="15.75" customHeight="1" x14ac:dyDescent="0.25">
      <c r="B43" s="1"/>
      <c r="C43" s="1"/>
      <c r="D43" s="1"/>
      <c r="E43" s="1"/>
      <c r="F43" s="1"/>
      <c r="G43" s="1"/>
    </row>
    <row r="44" spans="2:7" ht="15.75" customHeight="1" x14ac:dyDescent="0.25">
      <c r="B44" s="1"/>
      <c r="C44" s="1"/>
      <c r="D44" s="1"/>
      <c r="E44" s="1"/>
      <c r="F44" s="1"/>
      <c r="G44" s="1"/>
    </row>
    <row r="45" spans="2:7" ht="15.75" customHeight="1" x14ac:dyDescent="0.25">
      <c r="B45" s="1"/>
      <c r="C45" s="1"/>
      <c r="D45" s="1"/>
      <c r="E45" s="1"/>
      <c r="F45" s="1"/>
      <c r="G45" s="1"/>
    </row>
    <row r="46" spans="2:7" ht="15.75" customHeight="1" x14ac:dyDescent="0.25">
      <c r="B46" s="1"/>
      <c r="C46" s="1"/>
      <c r="D46" s="1"/>
      <c r="E46" s="1"/>
      <c r="F46" s="1"/>
      <c r="G46" s="1"/>
    </row>
    <row r="47" spans="2:7" ht="15.75" customHeight="1" x14ac:dyDescent="0.25">
      <c r="B47" s="1"/>
      <c r="C47" s="1"/>
      <c r="D47" s="1"/>
      <c r="E47" s="1"/>
      <c r="F47" s="1"/>
      <c r="G47" s="1"/>
    </row>
    <row r="48" spans="2:7" ht="15.75" customHeight="1" x14ac:dyDescent="0.25">
      <c r="B48" s="1"/>
      <c r="C48" s="1"/>
      <c r="D48" s="1"/>
      <c r="E48" s="1"/>
      <c r="F48" s="1"/>
      <c r="G48" s="1"/>
    </row>
    <row r="49" spans="2:7" ht="15.75" customHeight="1" x14ac:dyDescent="0.25">
      <c r="B49" s="1"/>
      <c r="C49" s="1"/>
      <c r="D49" s="1"/>
      <c r="E49" s="1"/>
      <c r="F49" s="1"/>
      <c r="G49" s="1"/>
    </row>
    <row r="50" spans="2:7" ht="15.75" customHeight="1" x14ac:dyDescent="0.25">
      <c r="B50" s="1"/>
      <c r="C50" s="1"/>
      <c r="D50" s="1"/>
      <c r="E50" s="1"/>
      <c r="F50" s="1"/>
      <c r="G50" s="1"/>
    </row>
    <row r="51" spans="2:7" ht="15.75" customHeight="1" x14ac:dyDescent="0.25">
      <c r="B51" s="1"/>
      <c r="C51" s="1"/>
      <c r="D51" s="1"/>
      <c r="E51" s="1"/>
      <c r="F51" s="1"/>
      <c r="G51" s="1"/>
    </row>
    <row r="52" spans="2:7" ht="15.75" customHeight="1" x14ac:dyDescent="0.25">
      <c r="B52" s="1"/>
      <c r="C52" s="1"/>
      <c r="D52" s="1"/>
      <c r="E52" s="1"/>
      <c r="F52" s="1"/>
      <c r="G52" s="1"/>
    </row>
    <row r="53" spans="2:7" ht="15.75" customHeight="1" x14ac:dyDescent="0.25">
      <c r="B53" s="1"/>
      <c r="C53" s="1"/>
      <c r="D53" s="1"/>
      <c r="E53" s="1"/>
      <c r="F53" s="1"/>
      <c r="G53" s="1"/>
    </row>
    <row r="54" spans="2:7" ht="15.75" customHeight="1" x14ac:dyDescent="0.25">
      <c r="B54" s="1"/>
      <c r="C54" s="1"/>
      <c r="D54" s="1"/>
      <c r="E54" s="1"/>
      <c r="F54" s="1"/>
      <c r="G54" s="1"/>
    </row>
    <row r="55" spans="2:7" ht="15.75" customHeight="1" x14ac:dyDescent="0.25">
      <c r="B55" s="1"/>
      <c r="C55" s="1"/>
      <c r="D55" s="1"/>
      <c r="E55" s="1"/>
      <c r="F55" s="1"/>
      <c r="G55" s="1"/>
    </row>
    <row r="56" spans="2:7" ht="15.75" customHeight="1" x14ac:dyDescent="0.25">
      <c r="B56" s="1"/>
      <c r="C56" s="1"/>
      <c r="D56" s="1"/>
      <c r="E56" s="1"/>
      <c r="F56" s="1"/>
      <c r="G56" s="1"/>
    </row>
    <row r="57" spans="2:7" ht="15.75" customHeight="1" x14ac:dyDescent="0.25">
      <c r="B57" s="1"/>
      <c r="C57" s="1"/>
      <c r="D57" s="1"/>
      <c r="E57" s="1"/>
      <c r="F57" s="1"/>
      <c r="G57" s="1"/>
    </row>
    <row r="58" spans="2:7" ht="15.75" customHeight="1" x14ac:dyDescent="0.25">
      <c r="B58" s="1"/>
      <c r="C58" s="1"/>
      <c r="D58" s="1"/>
      <c r="E58" s="1"/>
      <c r="F58" s="1"/>
      <c r="G58" s="1"/>
    </row>
    <row r="59" spans="2:7" ht="15.75" customHeight="1" x14ac:dyDescent="0.25">
      <c r="B59" s="1"/>
      <c r="C59" s="1"/>
      <c r="D59" s="1"/>
      <c r="E59" s="1"/>
      <c r="F59" s="1"/>
      <c r="G59" s="1"/>
    </row>
    <row r="60" spans="2:7" ht="15.75" customHeight="1" x14ac:dyDescent="0.25">
      <c r="B60" s="1"/>
      <c r="C60" s="1"/>
      <c r="D60" s="1"/>
      <c r="E60" s="1"/>
      <c r="F60" s="1"/>
      <c r="G60" s="1"/>
    </row>
    <row r="61" spans="2:7" ht="15.75" customHeight="1" x14ac:dyDescent="0.25">
      <c r="B61" s="1"/>
      <c r="C61" s="1"/>
      <c r="D61" s="1"/>
      <c r="E61" s="1"/>
      <c r="F61" s="1"/>
      <c r="G61" s="1"/>
    </row>
    <row r="62" spans="2:7" ht="15.75" customHeight="1" x14ac:dyDescent="0.25">
      <c r="B62" s="1"/>
      <c r="C62" s="1"/>
      <c r="D62" s="1"/>
      <c r="E62" s="1"/>
      <c r="F62" s="1"/>
      <c r="G62" s="1"/>
    </row>
    <row r="63" spans="2:7" ht="15.75" customHeight="1" x14ac:dyDescent="0.25">
      <c r="B63" s="1"/>
      <c r="C63" s="1"/>
      <c r="D63" s="1"/>
      <c r="E63" s="1"/>
      <c r="F63" s="1"/>
      <c r="G63" s="1"/>
    </row>
    <row r="64" spans="2:7" ht="15.75" customHeight="1" x14ac:dyDescent="0.25">
      <c r="B64" s="1"/>
      <c r="C64" s="1"/>
      <c r="D64" s="1"/>
      <c r="E64" s="1"/>
      <c r="F64" s="1"/>
      <c r="G64" s="1"/>
    </row>
    <row r="65" spans="2:7" ht="15.75" customHeight="1" x14ac:dyDescent="0.25">
      <c r="B65" s="1"/>
      <c r="C65" s="1"/>
      <c r="D65" s="1"/>
      <c r="E65" s="1"/>
      <c r="F65" s="1"/>
      <c r="G65" s="1"/>
    </row>
    <row r="66" spans="2:7" ht="15.75" customHeight="1" x14ac:dyDescent="0.25">
      <c r="B66" s="1"/>
      <c r="C66" s="1"/>
      <c r="D66" s="1"/>
      <c r="E66" s="1"/>
      <c r="F66" s="1"/>
      <c r="G66" s="1"/>
    </row>
    <row r="67" spans="2:7" ht="15.75" customHeight="1" x14ac:dyDescent="0.25">
      <c r="B67" s="1"/>
      <c r="C67" s="1"/>
      <c r="D67" s="1"/>
      <c r="E67" s="1"/>
      <c r="F67" s="1"/>
      <c r="G67" s="1"/>
    </row>
    <row r="68" spans="2:7" ht="15.75" customHeight="1" x14ac:dyDescent="0.25">
      <c r="B68" s="1"/>
      <c r="C68" s="1"/>
      <c r="D68" s="1"/>
      <c r="E68" s="1"/>
      <c r="F68" s="1"/>
      <c r="G68" s="1"/>
    </row>
    <row r="69" spans="2:7" ht="15.75" customHeight="1" x14ac:dyDescent="0.25">
      <c r="B69" s="1"/>
      <c r="C69" s="1"/>
      <c r="D69" s="1"/>
      <c r="E69" s="1"/>
      <c r="F69" s="1"/>
      <c r="G69" s="1"/>
    </row>
    <row r="70" spans="2:7" ht="15.75" customHeight="1" x14ac:dyDescent="0.25">
      <c r="B70" s="1"/>
      <c r="C70" s="1"/>
      <c r="D70" s="1"/>
      <c r="E70" s="1"/>
      <c r="F70" s="1"/>
      <c r="G70" s="1"/>
    </row>
    <row r="71" spans="2:7" ht="15.75" customHeight="1" x14ac:dyDescent="0.25">
      <c r="B71" s="1"/>
      <c r="C71" s="1"/>
      <c r="D71" s="1"/>
      <c r="E71" s="1"/>
      <c r="F71" s="1"/>
      <c r="G71" s="1"/>
    </row>
    <row r="72" spans="2:7" ht="15.75" customHeight="1" x14ac:dyDescent="0.25">
      <c r="B72" s="1"/>
      <c r="C72" s="1"/>
      <c r="D72" s="1"/>
      <c r="E72" s="1"/>
      <c r="F72" s="1"/>
      <c r="G72" s="1"/>
    </row>
    <row r="73" spans="2:7" ht="15.75" customHeight="1" x14ac:dyDescent="0.25">
      <c r="B73" s="1"/>
      <c r="C73" s="1"/>
      <c r="D73" s="1"/>
      <c r="E73" s="1"/>
      <c r="F73" s="1"/>
      <c r="G73" s="1"/>
    </row>
    <row r="74" spans="2:7" ht="15.75" customHeight="1" x14ac:dyDescent="0.25">
      <c r="B74" s="1"/>
      <c r="C74" s="1"/>
      <c r="D74" s="1"/>
      <c r="E74" s="1"/>
      <c r="F74" s="1"/>
      <c r="G74" s="1"/>
    </row>
    <row r="75" spans="2:7" ht="15.75" customHeight="1" x14ac:dyDescent="0.25">
      <c r="B75" s="1"/>
      <c r="C75" s="1"/>
      <c r="D75" s="1"/>
      <c r="E75" s="1"/>
      <c r="F75" s="1"/>
      <c r="G75" s="1"/>
    </row>
    <row r="76" spans="2:7" ht="15.75" customHeight="1" x14ac:dyDescent="0.25">
      <c r="B76" s="1"/>
      <c r="C76" s="1"/>
      <c r="D76" s="1"/>
      <c r="E76" s="1"/>
      <c r="F76" s="1"/>
      <c r="G76" s="1"/>
    </row>
    <row r="77" spans="2:7" ht="15.75" customHeight="1" x14ac:dyDescent="0.25">
      <c r="B77" s="1"/>
      <c r="C77" s="1"/>
      <c r="D77" s="1"/>
      <c r="E77" s="1"/>
      <c r="F77" s="1"/>
      <c r="G77" s="1"/>
    </row>
    <row r="78" spans="2:7" ht="15.75" customHeight="1" x14ac:dyDescent="0.25">
      <c r="B78" s="1"/>
      <c r="C78" s="1"/>
      <c r="D78" s="1"/>
      <c r="E78" s="1"/>
      <c r="F78" s="1"/>
      <c r="G78" s="1"/>
    </row>
    <row r="79" spans="2:7" ht="15.75" customHeight="1" x14ac:dyDescent="0.25">
      <c r="B79" s="1"/>
      <c r="C79" s="1"/>
      <c r="D79" s="1"/>
      <c r="E79" s="1"/>
      <c r="F79" s="1"/>
      <c r="G79" s="1"/>
    </row>
    <row r="80" spans="2:7" ht="15.75" customHeight="1" x14ac:dyDescent="0.25">
      <c r="B80" s="1"/>
      <c r="C80" s="1"/>
      <c r="D80" s="1"/>
      <c r="E80" s="1"/>
      <c r="F80" s="1"/>
      <c r="G80" s="1"/>
    </row>
    <row r="81" spans="2:7" ht="15.75" customHeight="1" x14ac:dyDescent="0.25">
      <c r="B81" s="1"/>
      <c r="C81" s="1"/>
      <c r="D81" s="1"/>
      <c r="E81" s="1"/>
      <c r="F81" s="1"/>
      <c r="G81" s="1"/>
    </row>
    <row r="82" spans="2:7" ht="15.75" customHeight="1" x14ac:dyDescent="0.25">
      <c r="B82" s="1"/>
      <c r="C82" s="1"/>
      <c r="D82" s="1"/>
      <c r="E82" s="1"/>
      <c r="F82" s="1"/>
      <c r="G82" s="1"/>
    </row>
    <row r="83" spans="2:7" ht="15.75" customHeight="1" x14ac:dyDescent="0.25">
      <c r="B83" s="1"/>
      <c r="C83" s="1"/>
      <c r="D83" s="1"/>
      <c r="E83" s="1"/>
      <c r="F83" s="1"/>
      <c r="G83" s="1"/>
    </row>
    <row r="84" spans="2:7" ht="15.75" customHeight="1" x14ac:dyDescent="0.25">
      <c r="B84" s="1"/>
      <c r="C84" s="1"/>
      <c r="D84" s="1"/>
      <c r="E84" s="1"/>
      <c r="F84" s="1"/>
      <c r="G84" s="1"/>
    </row>
    <row r="85" spans="2:7" ht="15.75" customHeight="1" x14ac:dyDescent="0.25">
      <c r="B85" s="1"/>
      <c r="C85" s="1"/>
      <c r="D85" s="1"/>
      <c r="E85" s="1"/>
      <c r="F85" s="1"/>
      <c r="G85" s="1"/>
    </row>
    <row r="86" spans="2:7" ht="15.75" customHeight="1" x14ac:dyDescent="0.25">
      <c r="B86" s="1"/>
      <c r="C86" s="1"/>
      <c r="D86" s="1"/>
      <c r="E86" s="1"/>
      <c r="F86" s="1"/>
      <c r="G86" s="1"/>
    </row>
    <row r="87" spans="2:7" ht="15.75" customHeight="1" x14ac:dyDescent="0.25">
      <c r="B87" s="1"/>
      <c r="C87" s="1"/>
      <c r="D87" s="1"/>
      <c r="E87" s="1"/>
      <c r="F87" s="1"/>
      <c r="G87" s="1"/>
    </row>
    <row r="88" spans="2:7" ht="15.75" customHeight="1" x14ac:dyDescent="0.25">
      <c r="B88" s="1"/>
      <c r="C88" s="1"/>
      <c r="D88" s="1"/>
      <c r="E88" s="1"/>
      <c r="F88" s="1"/>
      <c r="G88" s="1"/>
    </row>
    <row r="89" spans="2:7" ht="15.75" customHeight="1" x14ac:dyDescent="0.25">
      <c r="B89" s="1"/>
      <c r="C89" s="1"/>
      <c r="D89" s="1"/>
      <c r="E89" s="1"/>
      <c r="F89" s="1"/>
      <c r="G89" s="1"/>
    </row>
    <row r="90" spans="2:7" ht="15.75" customHeight="1" x14ac:dyDescent="0.25">
      <c r="B90" s="1"/>
      <c r="C90" s="1"/>
      <c r="D90" s="1"/>
      <c r="E90" s="1"/>
      <c r="F90" s="1"/>
      <c r="G90" s="1"/>
    </row>
    <row r="91" spans="2:7" ht="15.75" customHeight="1" x14ac:dyDescent="0.25">
      <c r="B91" s="1"/>
      <c r="C91" s="1"/>
      <c r="D91" s="1"/>
      <c r="E91" s="1"/>
      <c r="F91" s="1"/>
      <c r="G91" s="1"/>
    </row>
    <row r="92" spans="2:7" ht="15.75" customHeight="1" x14ac:dyDescent="0.25">
      <c r="B92" s="1"/>
      <c r="C92" s="1"/>
      <c r="D92" s="1"/>
      <c r="E92" s="1"/>
      <c r="F92" s="1"/>
      <c r="G92" s="1"/>
    </row>
    <row r="93" spans="2:7" ht="15.75" customHeight="1" x14ac:dyDescent="0.25">
      <c r="B93" s="1"/>
      <c r="C93" s="1"/>
      <c r="D93" s="1"/>
      <c r="E93" s="1"/>
      <c r="F93" s="1"/>
      <c r="G93" s="1"/>
    </row>
    <row r="94" spans="2:7" ht="15.75" customHeight="1" x14ac:dyDescent="0.25">
      <c r="B94" s="1"/>
      <c r="C94" s="1"/>
      <c r="D94" s="1"/>
      <c r="E94" s="1"/>
      <c r="F94" s="1"/>
      <c r="G94" s="1"/>
    </row>
    <row r="95" spans="2:7" ht="15.75" customHeight="1" x14ac:dyDescent="0.25">
      <c r="B95" s="1"/>
      <c r="C95" s="1"/>
      <c r="D95" s="1"/>
      <c r="E95" s="1"/>
      <c r="F95" s="1"/>
      <c r="G95" s="1"/>
    </row>
    <row r="96" spans="2:7" ht="15.75" customHeight="1" x14ac:dyDescent="0.25">
      <c r="B96" s="1"/>
      <c r="C96" s="1"/>
      <c r="D96" s="1"/>
      <c r="E96" s="1"/>
      <c r="F96" s="1"/>
      <c r="G96" s="1"/>
    </row>
    <row r="97" spans="2:7" ht="15.75" customHeight="1" x14ac:dyDescent="0.25">
      <c r="B97" s="1"/>
      <c r="C97" s="1"/>
      <c r="D97" s="1"/>
      <c r="E97" s="1"/>
      <c r="F97" s="1"/>
      <c r="G97" s="1"/>
    </row>
    <row r="98" spans="2:7" ht="15.75" customHeight="1" x14ac:dyDescent="0.25">
      <c r="B98" s="1"/>
      <c r="C98" s="1"/>
      <c r="D98" s="1"/>
      <c r="E98" s="1"/>
      <c r="F98" s="1"/>
      <c r="G98" s="1"/>
    </row>
    <row r="99" spans="2:7" ht="15.75" customHeight="1" x14ac:dyDescent="0.25">
      <c r="B99" s="1"/>
      <c r="C99" s="1"/>
      <c r="D99" s="1"/>
      <c r="E99" s="1"/>
      <c r="F99" s="1"/>
      <c r="G99" s="1"/>
    </row>
    <row r="100" spans="2:7" ht="15.75" customHeight="1" x14ac:dyDescent="0.25">
      <c r="B100" s="1"/>
      <c r="C100" s="1"/>
      <c r="D100" s="1"/>
      <c r="E100" s="1"/>
      <c r="F100" s="1"/>
      <c r="G100" s="1"/>
    </row>
  </sheetData>
  <mergeCells count="2">
    <mergeCell ref="A1:G1"/>
    <mergeCell ref="A2:G2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3"/>
  <sheetViews>
    <sheetView topLeftCell="A13" zoomScale="110" zoomScaleNormal="110" workbookViewId="0">
      <selection activeCell="C15" sqref="C15"/>
    </sheetView>
  </sheetViews>
  <sheetFormatPr baseColWidth="10" defaultColWidth="12.625" defaultRowHeight="15" customHeight="1" x14ac:dyDescent="0.25"/>
  <cols>
    <col min="1" max="1" width="17" customWidth="1"/>
    <col min="2" max="2" width="24.375" customWidth="1"/>
    <col min="3" max="3" width="59" customWidth="1"/>
    <col min="4" max="6" width="25.5" customWidth="1"/>
    <col min="7" max="7" width="30.875" customWidth="1"/>
    <col min="8" max="11" width="10.625" customWidth="1"/>
  </cols>
  <sheetData>
    <row r="1" spans="1:7" ht="29.1" customHeight="1" x14ac:dyDescent="0.25">
      <c r="A1" s="100" t="s">
        <v>38</v>
      </c>
      <c r="B1" s="101"/>
      <c r="C1" s="101"/>
      <c r="D1" s="101"/>
      <c r="E1" s="101"/>
      <c r="F1" s="101"/>
      <c r="G1" s="101"/>
    </row>
    <row r="2" spans="1:7" ht="66.75" customHeight="1" x14ac:dyDescent="0.25">
      <c r="A2" s="99" t="s">
        <v>47</v>
      </c>
      <c r="B2" s="87"/>
      <c r="C2" s="87"/>
      <c r="D2" s="87"/>
      <c r="E2" s="87"/>
      <c r="F2" s="87"/>
      <c r="G2" s="87"/>
    </row>
    <row r="3" spans="1:7" ht="121.5" customHeight="1" x14ac:dyDescent="0.25">
      <c r="A3" s="30" t="s">
        <v>3</v>
      </c>
      <c r="B3" s="30" t="s">
        <v>4</v>
      </c>
      <c r="C3" s="30" t="s">
        <v>5</v>
      </c>
      <c r="D3" s="30" t="s">
        <v>8</v>
      </c>
      <c r="E3" s="30" t="s">
        <v>9</v>
      </c>
      <c r="F3" s="30" t="s">
        <v>40</v>
      </c>
      <c r="G3" s="30" t="s">
        <v>10</v>
      </c>
    </row>
    <row r="4" spans="1:7" ht="73.5" customHeight="1" x14ac:dyDescent="0.25">
      <c r="A4" s="43" t="s">
        <v>705</v>
      </c>
      <c r="B4" s="64" t="s">
        <v>55</v>
      </c>
      <c r="C4" s="59" t="s">
        <v>298</v>
      </c>
      <c r="D4" s="56" t="s">
        <v>311</v>
      </c>
      <c r="E4" s="56" t="s">
        <v>314</v>
      </c>
      <c r="F4" s="60">
        <f>1465517.24*1.16</f>
        <v>1699999.9983999999</v>
      </c>
      <c r="G4" s="54" t="s">
        <v>275</v>
      </c>
    </row>
    <row r="5" spans="1:7" ht="50.1" customHeight="1" x14ac:dyDescent="0.25">
      <c r="A5" s="43" t="s">
        <v>706</v>
      </c>
      <c r="B5" s="70" t="s">
        <v>65</v>
      </c>
      <c r="C5" s="56" t="s">
        <v>339</v>
      </c>
      <c r="D5" s="56" t="s">
        <v>307</v>
      </c>
      <c r="E5" s="56" t="s">
        <v>680</v>
      </c>
      <c r="F5" s="60">
        <f>1392241.38*1.16</f>
        <v>1615000.0007999998</v>
      </c>
      <c r="G5" s="54" t="s">
        <v>275</v>
      </c>
    </row>
    <row r="6" spans="1:7" ht="72.75" customHeight="1" x14ac:dyDescent="0.25">
      <c r="A6" s="43" t="s">
        <v>707</v>
      </c>
      <c r="B6" s="62" t="s">
        <v>105</v>
      </c>
      <c r="C6" s="59" t="s">
        <v>376</v>
      </c>
      <c r="D6" s="56" t="s">
        <v>323</v>
      </c>
      <c r="E6" s="56" t="s">
        <v>684</v>
      </c>
      <c r="F6" s="60">
        <f>1470502.24*1.16</f>
        <v>1705782.5983999998</v>
      </c>
      <c r="G6" s="54" t="s">
        <v>275</v>
      </c>
    </row>
    <row r="7" spans="1:7" ht="50.1" customHeight="1" x14ac:dyDescent="0.25">
      <c r="A7" s="43" t="s">
        <v>708</v>
      </c>
      <c r="B7" s="64" t="s">
        <v>112</v>
      </c>
      <c r="C7" s="59" t="s">
        <v>382</v>
      </c>
      <c r="D7" s="56" t="s">
        <v>285</v>
      </c>
      <c r="E7" s="56" t="s">
        <v>691</v>
      </c>
      <c r="F7" s="60">
        <f>1655342.73*1.16</f>
        <v>1920197.5667999999</v>
      </c>
      <c r="G7" s="54" t="s">
        <v>275</v>
      </c>
    </row>
    <row r="8" spans="1:7" ht="80.25" customHeight="1" x14ac:dyDescent="0.25">
      <c r="A8" s="43" t="s">
        <v>709</v>
      </c>
      <c r="B8" s="70" t="s">
        <v>157</v>
      </c>
      <c r="C8" s="59" t="s">
        <v>424</v>
      </c>
      <c r="D8" s="56" t="s">
        <v>609</v>
      </c>
      <c r="E8" s="56" t="s">
        <v>686</v>
      </c>
      <c r="F8" s="60">
        <f>1525862.07*1.16</f>
        <v>1770000.0012000001</v>
      </c>
      <c r="G8" s="54" t="s">
        <v>275</v>
      </c>
    </row>
    <row r="9" spans="1:7" ht="50.1" customHeight="1" x14ac:dyDescent="0.25">
      <c r="A9" s="43" t="s">
        <v>710</v>
      </c>
      <c r="B9" s="62" t="s">
        <v>172</v>
      </c>
      <c r="C9" s="59" t="s">
        <v>436</v>
      </c>
      <c r="D9" s="56" t="s">
        <v>307</v>
      </c>
      <c r="E9" s="56" t="s">
        <v>684</v>
      </c>
      <c r="F9" s="60">
        <f>1484062.46*1.16</f>
        <v>1721512.4535999999</v>
      </c>
      <c r="G9" s="54" t="s">
        <v>275</v>
      </c>
    </row>
    <row r="10" spans="1:7" ht="50.1" customHeight="1" x14ac:dyDescent="0.25">
      <c r="A10" s="43" t="s">
        <v>711</v>
      </c>
      <c r="B10" s="62" t="s">
        <v>185</v>
      </c>
      <c r="C10" s="59" t="s">
        <v>446</v>
      </c>
      <c r="D10" s="56" t="s">
        <v>623</v>
      </c>
      <c r="E10" s="56" t="s">
        <v>693</v>
      </c>
      <c r="F10" s="60">
        <f>1724137.93*1.16</f>
        <v>1999999.9987999997</v>
      </c>
      <c r="G10" s="54" t="s">
        <v>275</v>
      </c>
    </row>
    <row r="11" spans="1:7" ht="50.1" customHeight="1" x14ac:dyDescent="0.25">
      <c r="A11" s="43" t="s">
        <v>712</v>
      </c>
      <c r="B11" s="62" t="s">
        <v>211</v>
      </c>
      <c r="C11" s="59" t="s">
        <v>469</v>
      </c>
      <c r="D11" s="56" t="s">
        <v>307</v>
      </c>
      <c r="E11" s="56" t="s">
        <v>699</v>
      </c>
      <c r="F11" s="60">
        <f>1632072.31*1.16</f>
        <v>1893203.8795999999</v>
      </c>
      <c r="G11" s="54" t="s">
        <v>275</v>
      </c>
    </row>
    <row r="12" spans="1:7" ht="51" customHeight="1" x14ac:dyDescent="0.25">
      <c r="A12" s="43" t="s">
        <v>713</v>
      </c>
      <c r="B12" s="62" t="s">
        <v>231</v>
      </c>
      <c r="C12" s="59" t="s">
        <v>483</v>
      </c>
      <c r="D12" s="56" t="s">
        <v>648</v>
      </c>
      <c r="E12" s="56" t="s">
        <v>701</v>
      </c>
      <c r="F12" s="60">
        <f>1594920.87*1.16</f>
        <v>1850108.2091999999</v>
      </c>
      <c r="G12" s="54" t="s">
        <v>275</v>
      </c>
    </row>
    <row r="13" spans="1:7" ht="44.25" customHeight="1" x14ac:dyDescent="0.25">
      <c r="A13" s="43" t="s">
        <v>714</v>
      </c>
      <c r="B13" s="62" t="s">
        <v>235</v>
      </c>
      <c r="C13" s="59" t="s">
        <v>487</v>
      </c>
      <c r="D13" s="56" t="s">
        <v>651</v>
      </c>
      <c r="E13" s="56" t="s">
        <v>701</v>
      </c>
      <c r="F13" s="60">
        <f>1517747.27*1.16</f>
        <v>1760586.8332</v>
      </c>
      <c r="G13" s="54" t="s">
        <v>275</v>
      </c>
    </row>
    <row r="14" spans="1:7" ht="15.75" customHeight="1" x14ac:dyDescent="0.25">
      <c r="B14" s="1"/>
      <c r="C14" s="1"/>
      <c r="D14" s="1"/>
      <c r="E14" s="1"/>
      <c r="F14" s="1"/>
      <c r="G14" s="1"/>
    </row>
    <row r="15" spans="1:7" ht="15.75" customHeight="1" x14ac:dyDescent="0.25">
      <c r="B15" s="1"/>
      <c r="C15" s="1"/>
      <c r="D15" s="1"/>
      <c r="E15" s="1"/>
      <c r="F15" s="1"/>
      <c r="G15" s="1"/>
    </row>
    <row r="16" spans="1:7" ht="15.75" customHeight="1" x14ac:dyDescent="0.25">
      <c r="B16" s="1"/>
      <c r="C16" s="1"/>
      <c r="D16" s="1"/>
      <c r="E16" s="1"/>
      <c r="F16" s="1"/>
      <c r="G16" s="1"/>
    </row>
    <row r="17" spans="2:7" ht="15.75" customHeight="1" x14ac:dyDescent="0.25">
      <c r="B17" s="1"/>
      <c r="C17" s="1"/>
      <c r="D17" s="1"/>
      <c r="E17" s="1"/>
      <c r="F17" s="1"/>
      <c r="G17" s="1"/>
    </row>
    <row r="18" spans="2:7" ht="15.75" customHeight="1" x14ac:dyDescent="0.25">
      <c r="B18" s="1"/>
      <c r="C18" s="1"/>
      <c r="D18" s="1"/>
      <c r="E18" s="1"/>
      <c r="F18" s="1"/>
      <c r="G18" s="1"/>
    </row>
    <row r="19" spans="2:7" ht="15.75" customHeight="1" x14ac:dyDescent="0.25">
      <c r="B19" s="1"/>
      <c r="C19" s="1"/>
      <c r="D19" s="1"/>
      <c r="E19" s="1"/>
      <c r="F19" s="1"/>
      <c r="G19" s="1"/>
    </row>
    <row r="20" spans="2:7" ht="15.75" customHeight="1" x14ac:dyDescent="0.25">
      <c r="B20" s="1"/>
      <c r="C20" s="1"/>
      <c r="D20" s="1"/>
      <c r="E20" s="1"/>
      <c r="F20" s="1"/>
      <c r="G20" s="1"/>
    </row>
    <row r="21" spans="2:7" ht="15.75" customHeight="1" x14ac:dyDescent="0.25">
      <c r="B21" s="1"/>
      <c r="C21" s="1"/>
      <c r="D21" s="1"/>
      <c r="E21" s="1"/>
      <c r="F21" s="1"/>
      <c r="G21" s="1"/>
    </row>
    <row r="22" spans="2:7" ht="15.75" customHeight="1" x14ac:dyDescent="0.25">
      <c r="B22" s="1"/>
      <c r="C22" s="1"/>
      <c r="D22" s="1"/>
      <c r="E22" s="1"/>
      <c r="F22" s="1"/>
      <c r="G22" s="1"/>
    </row>
    <row r="23" spans="2:7" ht="15.75" customHeight="1" x14ac:dyDescent="0.25">
      <c r="B23" s="1"/>
      <c r="C23" s="1"/>
      <c r="D23" s="1"/>
      <c r="E23" s="1"/>
      <c r="F23" s="1"/>
      <c r="G23" s="1"/>
    </row>
    <row r="24" spans="2:7" ht="15.75" customHeight="1" x14ac:dyDescent="0.25">
      <c r="B24" s="1"/>
      <c r="C24" s="1"/>
      <c r="D24" s="1"/>
      <c r="E24" s="1"/>
      <c r="F24" s="1"/>
      <c r="G24" s="1"/>
    </row>
    <row r="25" spans="2:7" ht="15.75" customHeight="1" x14ac:dyDescent="0.25">
      <c r="B25" s="1"/>
      <c r="C25" s="1"/>
      <c r="D25" s="1"/>
      <c r="E25" s="1"/>
      <c r="F25" s="1"/>
      <c r="G25" s="1"/>
    </row>
    <row r="26" spans="2:7" ht="15.75" customHeight="1" x14ac:dyDescent="0.25">
      <c r="B26" s="1"/>
      <c r="C26" s="1"/>
      <c r="D26" s="1"/>
      <c r="E26" s="1"/>
      <c r="F26" s="1"/>
      <c r="G26" s="1"/>
    </row>
    <row r="27" spans="2:7" ht="15.75" customHeight="1" x14ac:dyDescent="0.25">
      <c r="B27" s="1"/>
      <c r="C27" s="1"/>
      <c r="D27" s="1"/>
      <c r="E27" s="1"/>
      <c r="F27" s="1"/>
      <c r="G27" s="1"/>
    </row>
    <row r="28" spans="2:7" ht="15.75" customHeight="1" x14ac:dyDescent="0.25">
      <c r="B28" s="1"/>
      <c r="C28" s="1"/>
      <c r="D28" s="1"/>
      <c r="E28" s="1"/>
      <c r="F28" s="1"/>
      <c r="G28" s="1"/>
    </row>
    <row r="29" spans="2:7" ht="15.75" customHeight="1" x14ac:dyDescent="0.25">
      <c r="B29" s="1"/>
      <c r="C29" s="1"/>
      <c r="D29" s="1"/>
      <c r="E29" s="1"/>
      <c r="F29" s="1"/>
      <c r="G29" s="1"/>
    </row>
    <row r="30" spans="2:7" ht="15.75" customHeight="1" x14ac:dyDescent="0.25">
      <c r="B30" s="1"/>
      <c r="C30" s="1"/>
      <c r="D30" s="1"/>
      <c r="E30" s="1"/>
      <c r="F30" s="1"/>
      <c r="G30" s="1"/>
    </row>
    <row r="31" spans="2:7" ht="15.75" customHeight="1" x14ac:dyDescent="0.25">
      <c r="B31" s="1"/>
      <c r="C31" s="1"/>
      <c r="D31" s="1"/>
      <c r="E31" s="1"/>
      <c r="F31" s="1"/>
      <c r="G31" s="1"/>
    </row>
    <row r="32" spans="2:7" ht="15.75" customHeight="1" x14ac:dyDescent="0.25">
      <c r="B32" s="1"/>
      <c r="C32" s="1"/>
      <c r="D32" s="1"/>
      <c r="E32" s="1"/>
      <c r="F32" s="1"/>
      <c r="G32" s="1"/>
    </row>
    <row r="33" spans="2:7" ht="15.75" customHeight="1" x14ac:dyDescent="0.25">
      <c r="B33" s="1"/>
      <c r="C33" s="1"/>
      <c r="D33" s="1"/>
      <c r="E33" s="1"/>
      <c r="F33" s="1"/>
      <c r="G33" s="1"/>
    </row>
    <row r="34" spans="2:7" ht="15.75" customHeight="1" x14ac:dyDescent="0.25">
      <c r="B34" s="1"/>
      <c r="C34" s="1"/>
      <c r="D34" s="1"/>
      <c r="E34" s="1"/>
      <c r="F34" s="1"/>
      <c r="G34" s="1"/>
    </row>
    <row r="35" spans="2:7" ht="15.75" customHeight="1" x14ac:dyDescent="0.25">
      <c r="B35" s="1"/>
      <c r="C35" s="1"/>
      <c r="D35" s="1"/>
      <c r="E35" s="1"/>
      <c r="F35" s="1"/>
      <c r="G35" s="1"/>
    </row>
    <row r="36" spans="2:7" ht="15.75" customHeight="1" x14ac:dyDescent="0.25">
      <c r="B36" s="1"/>
      <c r="C36" s="1"/>
      <c r="D36" s="1"/>
      <c r="E36" s="1"/>
      <c r="F36" s="1"/>
      <c r="G36" s="1"/>
    </row>
    <row r="37" spans="2:7" ht="15.75" customHeight="1" x14ac:dyDescent="0.25">
      <c r="B37" s="1"/>
      <c r="C37" s="1"/>
      <c r="D37" s="1"/>
      <c r="E37" s="1"/>
      <c r="F37" s="1"/>
      <c r="G37" s="1"/>
    </row>
    <row r="38" spans="2:7" ht="15.75" customHeight="1" x14ac:dyDescent="0.25">
      <c r="B38" s="1"/>
      <c r="C38" s="1"/>
      <c r="D38" s="1"/>
      <c r="E38" s="1"/>
      <c r="F38" s="1"/>
      <c r="G38" s="1"/>
    </row>
    <row r="39" spans="2:7" ht="15.75" customHeight="1" x14ac:dyDescent="0.25">
      <c r="B39" s="1"/>
      <c r="C39" s="1"/>
      <c r="D39" s="1"/>
      <c r="E39" s="1"/>
      <c r="F39" s="1"/>
      <c r="G39" s="1"/>
    </row>
    <row r="40" spans="2:7" ht="15.75" customHeight="1" x14ac:dyDescent="0.25">
      <c r="B40" s="1"/>
      <c r="C40" s="1"/>
      <c r="D40" s="1"/>
      <c r="E40" s="1"/>
      <c r="F40" s="1"/>
      <c r="G40" s="1"/>
    </row>
    <row r="41" spans="2:7" ht="15.75" customHeight="1" x14ac:dyDescent="0.25">
      <c r="B41" s="1"/>
      <c r="C41" s="1"/>
      <c r="D41" s="1"/>
      <c r="E41" s="1"/>
      <c r="F41" s="1"/>
      <c r="G41" s="1"/>
    </row>
    <row r="42" spans="2:7" ht="15.75" customHeight="1" x14ac:dyDescent="0.25">
      <c r="B42" s="1"/>
      <c r="C42" s="1"/>
      <c r="D42" s="1"/>
      <c r="E42" s="1"/>
      <c r="F42" s="1"/>
      <c r="G42" s="1"/>
    </row>
    <row r="43" spans="2:7" ht="15.75" customHeight="1" x14ac:dyDescent="0.25">
      <c r="B43" s="1"/>
      <c r="C43" s="1"/>
      <c r="D43" s="1"/>
      <c r="E43" s="1"/>
      <c r="F43" s="1"/>
      <c r="G43" s="1"/>
    </row>
    <row r="44" spans="2:7" ht="15.75" customHeight="1" x14ac:dyDescent="0.25">
      <c r="B44" s="1"/>
      <c r="C44" s="1"/>
      <c r="D44" s="1"/>
      <c r="E44" s="1"/>
      <c r="F44" s="1"/>
      <c r="G44" s="1"/>
    </row>
    <row r="45" spans="2:7" ht="15.75" customHeight="1" x14ac:dyDescent="0.25">
      <c r="B45" s="1"/>
      <c r="C45" s="1"/>
      <c r="D45" s="1"/>
      <c r="E45" s="1"/>
      <c r="F45" s="1"/>
      <c r="G45" s="1"/>
    </row>
    <row r="46" spans="2:7" ht="15.75" customHeight="1" x14ac:dyDescent="0.25">
      <c r="B46" s="1"/>
      <c r="C46" s="1"/>
      <c r="D46" s="1"/>
      <c r="E46" s="1"/>
      <c r="F46" s="1"/>
      <c r="G46" s="1"/>
    </row>
    <row r="47" spans="2:7" ht="15.75" customHeight="1" x14ac:dyDescent="0.25">
      <c r="B47" s="1"/>
      <c r="C47" s="1"/>
      <c r="D47" s="1"/>
      <c r="E47" s="1"/>
      <c r="F47" s="1"/>
      <c r="G47" s="1"/>
    </row>
    <row r="48" spans="2:7" ht="15.75" customHeight="1" x14ac:dyDescent="0.25">
      <c r="B48" s="1"/>
      <c r="C48" s="1"/>
      <c r="D48" s="1"/>
      <c r="E48" s="1"/>
      <c r="F48" s="1"/>
      <c r="G48" s="1"/>
    </row>
    <row r="49" spans="2:7" ht="15.75" customHeight="1" x14ac:dyDescent="0.25">
      <c r="B49" s="1"/>
      <c r="C49" s="1"/>
      <c r="D49" s="1"/>
      <c r="E49" s="1"/>
      <c r="F49" s="1"/>
      <c r="G49" s="1"/>
    </row>
    <row r="50" spans="2:7" ht="15.75" customHeight="1" x14ac:dyDescent="0.25">
      <c r="B50" s="1"/>
      <c r="C50" s="1"/>
      <c r="D50" s="1"/>
      <c r="E50" s="1"/>
      <c r="F50" s="1"/>
      <c r="G50" s="1"/>
    </row>
    <row r="51" spans="2:7" ht="15.75" customHeight="1" x14ac:dyDescent="0.25">
      <c r="B51" s="1"/>
      <c r="C51" s="1"/>
      <c r="D51" s="1"/>
      <c r="E51" s="1"/>
      <c r="F51" s="1"/>
      <c r="G51" s="1"/>
    </row>
    <row r="52" spans="2:7" ht="15.75" customHeight="1" x14ac:dyDescent="0.25">
      <c r="B52" s="1"/>
      <c r="C52" s="1"/>
      <c r="D52" s="1"/>
      <c r="E52" s="1"/>
      <c r="F52" s="1"/>
      <c r="G52" s="1"/>
    </row>
    <row r="53" spans="2:7" ht="15.75" customHeight="1" x14ac:dyDescent="0.25">
      <c r="B53" s="1"/>
      <c r="C53" s="1"/>
      <c r="D53" s="1"/>
      <c r="E53" s="1"/>
      <c r="F53" s="1"/>
      <c r="G53" s="1"/>
    </row>
    <row r="54" spans="2:7" ht="15.75" customHeight="1" x14ac:dyDescent="0.25">
      <c r="B54" s="1"/>
      <c r="C54" s="1"/>
      <c r="D54" s="1"/>
      <c r="E54" s="1"/>
      <c r="F54" s="1"/>
      <c r="G54" s="1"/>
    </row>
    <row r="55" spans="2:7" ht="15.75" customHeight="1" x14ac:dyDescent="0.25">
      <c r="B55" s="1"/>
      <c r="C55" s="1"/>
      <c r="D55" s="1"/>
      <c r="E55" s="1"/>
      <c r="F55" s="1"/>
      <c r="G55" s="1"/>
    </row>
    <row r="56" spans="2:7" ht="15.75" customHeight="1" x14ac:dyDescent="0.25">
      <c r="B56" s="1"/>
      <c r="C56" s="1"/>
      <c r="D56" s="1"/>
      <c r="E56" s="1"/>
      <c r="F56" s="1"/>
      <c r="G56" s="1"/>
    </row>
    <row r="57" spans="2:7" ht="15.75" customHeight="1" x14ac:dyDescent="0.25">
      <c r="B57" s="1"/>
      <c r="C57" s="1"/>
      <c r="D57" s="1"/>
      <c r="E57" s="1"/>
      <c r="F57" s="1"/>
      <c r="G57" s="1"/>
    </row>
    <row r="58" spans="2:7" ht="15.75" customHeight="1" x14ac:dyDescent="0.25">
      <c r="B58" s="1"/>
      <c r="C58" s="1"/>
      <c r="D58" s="1"/>
      <c r="E58" s="1"/>
      <c r="F58" s="1"/>
      <c r="G58" s="1"/>
    </row>
    <row r="59" spans="2:7" ht="15.75" customHeight="1" x14ac:dyDescent="0.25">
      <c r="B59" s="1"/>
      <c r="C59" s="1"/>
      <c r="D59" s="1"/>
      <c r="E59" s="1"/>
      <c r="F59" s="1"/>
      <c r="G59" s="1"/>
    </row>
    <row r="60" spans="2:7" ht="15.75" customHeight="1" x14ac:dyDescent="0.25">
      <c r="B60" s="1"/>
      <c r="C60" s="1"/>
      <c r="D60" s="1"/>
      <c r="E60" s="1"/>
      <c r="F60" s="1"/>
      <c r="G60" s="1"/>
    </row>
    <row r="61" spans="2:7" ht="15.75" customHeight="1" x14ac:dyDescent="0.25">
      <c r="B61" s="1"/>
      <c r="C61" s="1"/>
      <c r="D61" s="1"/>
      <c r="E61" s="1"/>
      <c r="F61" s="1"/>
      <c r="G61" s="1"/>
    </row>
    <row r="62" spans="2:7" ht="15.75" customHeight="1" x14ac:dyDescent="0.25">
      <c r="B62" s="1"/>
      <c r="C62" s="1"/>
      <c r="D62" s="1"/>
      <c r="E62" s="1"/>
      <c r="F62" s="1"/>
      <c r="G62" s="1"/>
    </row>
    <row r="63" spans="2:7" ht="15.75" customHeight="1" x14ac:dyDescent="0.25">
      <c r="B63" s="1"/>
      <c r="C63" s="1"/>
      <c r="D63" s="1"/>
      <c r="E63" s="1"/>
      <c r="F63" s="1"/>
      <c r="G63" s="1"/>
    </row>
    <row r="64" spans="2:7" ht="15.75" customHeight="1" x14ac:dyDescent="0.25">
      <c r="B64" s="1"/>
      <c r="C64" s="1"/>
      <c r="D64" s="1"/>
      <c r="E64" s="1"/>
      <c r="F64" s="1"/>
      <c r="G64" s="1"/>
    </row>
    <row r="65" spans="2:7" ht="15.75" customHeight="1" x14ac:dyDescent="0.25">
      <c r="B65" s="1"/>
      <c r="C65" s="1"/>
      <c r="D65" s="1"/>
      <c r="E65" s="1"/>
      <c r="F65" s="1"/>
      <c r="G65" s="1"/>
    </row>
    <row r="66" spans="2:7" ht="15.75" customHeight="1" x14ac:dyDescent="0.25">
      <c r="B66" s="1"/>
      <c r="C66" s="1"/>
      <c r="D66" s="1"/>
      <c r="E66" s="1"/>
      <c r="F66" s="1"/>
      <c r="G66" s="1"/>
    </row>
    <row r="67" spans="2:7" ht="15.75" customHeight="1" x14ac:dyDescent="0.25">
      <c r="B67" s="1"/>
      <c r="C67" s="1"/>
      <c r="D67" s="1"/>
      <c r="E67" s="1"/>
      <c r="F67" s="1"/>
      <c r="G67" s="1"/>
    </row>
    <row r="68" spans="2:7" ht="15.75" customHeight="1" x14ac:dyDescent="0.25">
      <c r="B68" s="1"/>
      <c r="C68" s="1"/>
      <c r="D68" s="1"/>
      <c r="E68" s="1"/>
      <c r="F68" s="1"/>
      <c r="G68" s="1"/>
    </row>
    <row r="69" spans="2:7" ht="15.75" customHeight="1" x14ac:dyDescent="0.25">
      <c r="B69" s="1"/>
      <c r="C69" s="1"/>
      <c r="D69" s="1"/>
      <c r="E69" s="1"/>
      <c r="F69" s="1"/>
      <c r="G69" s="1"/>
    </row>
    <row r="70" spans="2:7" ht="15.75" customHeight="1" x14ac:dyDescent="0.25">
      <c r="B70" s="1"/>
      <c r="C70" s="1"/>
      <c r="D70" s="1"/>
      <c r="E70" s="1"/>
      <c r="F70" s="1"/>
      <c r="G70" s="1"/>
    </row>
    <row r="71" spans="2:7" ht="15.75" customHeight="1" x14ac:dyDescent="0.25">
      <c r="B71" s="1"/>
      <c r="C71" s="1"/>
      <c r="D71" s="1"/>
      <c r="E71" s="1"/>
      <c r="F71" s="1"/>
      <c r="G71" s="1"/>
    </row>
    <row r="72" spans="2:7" ht="15.75" customHeight="1" x14ac:dyDescent="0.25">
      <c r="B72" s="1"/>
      <c r="C72" s="1"/>
      <c r="D72" s="1"/>
      <c r="E72" s="1"/>
      <c r="F72" s="1"/>
      <c r="G72" s="1"/>
    </row>
    <row r="73" spans="2:7" ht="15.75" customHeight="1" x14ac:dyDescent="0.25">
      <c r="B73" s="1"/>
      <c r="C73" s="1"/>
      <c r="D73" s="1"/>
      <c r="E73" s="1"/>
      <c r="F73" s="1"/>
      <c r="G73" s="1"/>
    </row>
    <row r="74" spans="2:7" ht="15.75" customHeight="1" x14ac:dyDescent="0.25">
      <c r="B74" s="1"/>
      <c r="C74" s="1"/>
      <c r="D74" s="1"/>
      <c r="E74" s="1"/>
      <c r="F74" s="1"/>
      <c r="G74" s="1"/>
    </row>
    <row r="75" spans="2:7" ht="15.75" customHeight="1" x14ac:dyDescent="0.25">
      <c r="B75" s="1"/>
      <c r="C75" s="1"/>
      <c r="D75" s="1"/>
      <c r="E75" s="1"/>
      <c r="F75" s="1"/>
      <c r="G75" s="1"/>
    </row>
    <row r="76" spans="2:7" ht="15.75" customHeight="1" x14ac:dyDescent="0.25">
      <c r="B76" s="1"/>
      <c r="C76" s="1"/>
      <c r="D76" s="1"/>
      <c r="E76" s="1"/>
      <c r="F76" s="1"/>
      <c r="G76" s="1"/>
    </row>
    <row r="77" spans="2:7" ht="15.75" customHeight="1" x14ac:dyDescent="0.25">
      <c r="B77" s="1"/>
      <c r="C77" s="1"/>
      <c r="D77" s="1"/>
      <c r="E77" s="1"/>
      <c r="F77" s="1"/>
      <c r="G77" s="1"/>
    </row>
    <row r="78" spans="2:7" ht="15.75" customHeight="1" x14ac:dyDescent="0.25">
      <c r="B78" s="1"/>
      <c r="C78" s="1"/>
      <c r="D78" s="1"/>
      <c r="E78" s="1"/>
      <c r="F78" s="1"/>
      <c r="G78" s="1"/>
    </row>
    <row r="79" spans="2:7" ht="15.75" customHeight="1" x14ac:dyDescent="0.25">
      <c r="B79" s="1"/>
      <c r="C79" s="1"/>
      <c r="D79" s="1"/>
      <c r="E79" s="1"/>
      <c r="F79" s="1"/>
      <c r="G79" s="1"/>
    </row>
    <row r="80" spans="2:7" ht="15.75" customHeight="1" x14ac:dyDescent="0.25">
      <c r="B80" s="1"/>
      <c r="C80" s="1"/>
      <c r="D80" s="1"/>
      <c r="E80" s="1"/>
      <c r="F80" s="1"/>
      <c r="G80" s="1"/>
    </row>
    <row r="81" spans="2:7" ht="15.75" customHeight="1" x14ac:dyDescent="0.25">
      <c r="B81" s="1"/>
      <c r="C81" s="1"/>
      <c r="D81" s="1"/>
      <c r="E81" s="1"/>
      <c r="F81" s="1"/>
      <c r="G81" s="1"/>
    </row>
    <row r="82" spans="2:7" ht="15.75" customHeight="1" x14ac:dyDescent="0.25">
      <c r="B82" s="1"/>
      <c r="C82" s="1"/>
      <c r="D82" s="1"/>
      <c r="E82" s="1"/>
      <c r="F82" s="1"/>
      <c r="G82" s="1"/>
    </row>
    <row r="83" spans="2:7" ht="15.75" customHeight="1" x14ac:dyDescent="0.25">
      <c r="B83" s="1"/>
      <c r="C83" s="1"/>
      <c r="D83" s="1"/>
      <c r="E83" s="1"/>
      <c r="F83" s="1"/>
      <c r="G83" s="1"/>
    </row>
    <row r="84" spans="2:7" ht="15.75" customHeight="1" x14ac:dyDescent="0.25">
      <c r="B84" s="1"/>
      <c r="C84" s="1"/>
      <c r="D84" s="1"/>
      <c r="E84" s="1"/>
      <c r="F84" s="1"/>
      <c r="G84" s="1"/>
    </row>
    <row r="85" spans="2:7" ht="15.75" customHeight="1" x14ac:dyDescent="0.25">
      <c r="B85" s="1"/>
      <c r="C85" s="1"/>
      <c r="D85" s="1"/>
      <c r="E85" s="1"/>
      <c r="F85" s="1"/>
      <c r="G85" s="1"/>
    </row>
    <row r="86" spans="2:7" ht="15.75" customHeight="1" x14ac:dyDescent="0.25">
      <c r="B86" s="1"/>
      <c r="C86" s="1"/>
      <c r="D86" s="1"/>
      <c r="E86" s="1"/>
      <c r="F86" s="1"/>
      <c r="G86" s="1"/>
    </row>
    <row r="87" spans="2:7" ht="15.75" customHeight="1" x14ac:dyDescent="0.25">
      <c r="B87" s="1"/>
      <c r="C87" s="1"/>
      <c r="D87" s="1"/>
      <c r="E87" s="1"/>
      <c r="F87" s="1"/>
      <c r="G87" s="1"/>
    </row>
    <row r="88" spans="2:7" ht="15.75" customHeight="1" x14ac:dyDescent="0.25">
      <c r="B88" s="1"/>
      <c r="C88" s="1"/>
      <c r="D88" s="1"/>
      <c r="E88" s="1"/>
      <c r="F88" s="1"/>
      <c r="G88" s="1"/>
    </row>
    <row r="89" spans="2:7" ht="15.75" customHeight="1" x14ac:dyDescent="0.25">
      <c r="B89" s="1"/>
      <c r="C89" s="1"/>
      <c r="D89" s="1"/>
      <c r="E89" s="1"/>
      <c r="F89" s="1"/>
      <c r="G89" s="1"/>
    </row>
    <row r="90" spans="2:7" ht="15.75" customHeight="1" x14ac:dyDescent="0.25">
      <c r="B90" s="1"/>
      <c r="C90" s="1"/>
      <c r="D90" s="1"/>
      <c r="E90" s="1"/>
      <c r="F90" s="1"/>
      <c r="G90" s="1"/>
    </row>
    <row r="91" spans="2:7" ht="15.75" customHeight="1" x14ac:dyDescent="0.25">
      <c r="B91" s="1"/>
      <c r="C91" s="1"/>
      <c r="D91" s="1"/>
      <c r="E91" s="1"/>
      <c r="F91" s="1"/>
      <c r="G91" s="1"/>
    </row>
    <row r="92" spans="2:7" ht="15.75" customHeight="1" x14ac:dyDescent="0.25">
      <c r="B92" s="1"/>
      <c r="C92" s="1"/>
      <c r="D92" s="1"/>
      <c r="E92" s="1"/>
      <c r="F92" s="1"/>
      <c r="G92" s="1"/>
    </row>
    <row r="93" spans="2:7" ht="15.75" customHeight="1" x14ac:dyDescent="0.25">
      <c r="B93" s="1"/>
      <c r="C93" s="1"/>
      <c r="D93" s="1"/>
      <c r="E93" s="1"/>
      <c r="F93" s="1"/>
      <c r="G93" s="1"/>
    </row>
  </sheetData>
  <mergeCells count="2">
    <mergeCell ref="A1:G1"/>
    <mergeCell ref="A2:G2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00"/>
  <sheetViews>
    <sheetView zoomScale="85" zoomScaleNormal="85" workbookViewId="0">
      <selection activeCell="C10" sqref="C10"/>
    </sheetView>
  </sheetViews>
  <sheetFormatPr baseColWidth="10" defaultColWidth="12.625" defaultRowHeight="15" customHeight="1" x14ac:dyDescent="0.25"/>
  <cols>
    <col min="1" max="1" width="17" customWidth="1"/>
    <col min="2" max="2" width="24.375" customWidth="1"/>
    <col min="3" max="3" width="41.625" customWidth="1"/>
    <col min="4" max="6" width="25.5" customWidth="1"/>
    <col min="7" max="7" width="30.875" customWidth="1"/>
    <col min="8" max="11" width="10.625" customWidth="1"/>
  </cols>
  <sheetData>
    <row r="1" spans="1:7" ht="23.1" customHeight="1" x14ac:dyDescent="0.25">
      <c r="A1" s="100" t="s">
        <v>38</v>
      </c>
      <c r="B1" s="101"/>
      <c r="C1" s="101"/>
      <c r="D1" s="101"/>
      <c r="E1" s="101"/>
      <c r="F1" s="101"/>
      <c r="G1" s="101"/>
    </row>
    <row r="2" spans="1:7" ht="66.75" customHeight="1" x14ac:dyDescent="0.25">
      <c r="A2" s="99" t="s">
        <v>44</v>
      </c>
      <c r="B2" s="87"/>
      <c r="C2" s="87"/>
      <c r="D2" s="87"/>
      <c r="E2" s="87"/>
      <c r="F2" s="87"/>
      <c r="G2" s="87"/>
    </row>
    <row r="3" spans="1:7" ht="121.5" customHeight="1" x14ac:dyDescent="0.25">
      <c r="A3" s="30" t="s">
        <v>12</v>
      </c>
      <c r="B3" s="30" t="s">
        <v>4</v>
      </c>
      <c r="C3" s="30" t="s">
        <v>5</v>
      </c>
      <c r="D3" s="30" t="s">
        <v>8</v>
      </c>
      <c r="E3" s="30" t="s">
        <v>9</v>
      </c>
      <c r="F3" s="30" t="s">
        <v>40</v>
      </c>
      <c r="G3" s="30" t="s">
        <v>10</v>
      </c>
    </row>
    <row r="4" spans="1:7" ht="50.1" customHeight="1" x14ac:dyDescent="0.25">
      <c r="A4" s="27">
        <v>1</v>
      </c>
      <c r="B4" s="29"/>
      <c r="C4" s="31"/>
      <c r="D4" s="31"/>
      <c r="E4" s="29"/>
      <c r="F4" s="32"/>
      <c r="G4" s="28"/>
    </row>
    <row r="5" spans="1:7" ht="50.1" customHeight="1" x14ac:dyDescent="0.25">
      <c r="A5" s="3">
        <v>2</v>
      </c>
      <c r="B5" s="6"/>
      <c r="C5" s="8"/>
      <c r="D5" s="8"/>
      <c r="E5" s="6"/>
      <c r="F5" s="9"/>
      <c r="G5" s="5"/>
    </row>
    <row r="6" spans="1:7" ht="50.1" customHeight="1" x14ac:dyDescent="0.25">
      <c r="A6" s="3">
        <v>3</v>
      </c>
      <c r="B6" s="6"/>
      <c r="C6" s="8"/>
      <c r="D6" s="8"/>
      <c r="E6" s="6"/>
      <c r="F6" s="9"/>
      <c r="G6" s="5"/>
    </row>
    <row r="7" spans="1:7" ht="50.1" customHeight="1" x14ac:dyDescent="0.25">
      <c r="A7" s="3">
        <v>4</v>
      </c>
      <c r="B7" s="6"/>
      <c r="C7" s="8"/>
      <c r="D7" s="8"/>
      <c r="E7" s="6"/>
      <c r="F7" s="9"/>
      <c r="G7" s="5"/>
    </row>
    <row r="8" spans="1:7" ht="50.1" customHeight="1" x14ac:dyDescent="0.25">
      <c r="A8" s="3">
        <v>5</v>
      </c>
      <c r="B8" s="6"/>
      <c r="C8" s="8"/>
      <c r="D8" s="8"/>
      <c r="E8" s="6"/>
      <c r="F8" s="9"/>
      <c r="G8" s="11"/>
    </row>
    <row r="9" spans="1:7" ht="50.1" customHeight="1" x14ac:dyDescent="0.25">
      <c r="A9" s="3">
        <v>6</v>
      </c>
      <c r="B9" s="6"/>
      <c r="C9" s="8"/>
      <c r="D9" s="8"/>
      <c r="E9" s="6"/>
      <c r="F9" s="9"/>
      <c r="G9" s="5"/>
    </row>
    <row r="10" spans="1:7" ht="50.1" customHeight="1" x14ac:dyDescent="0.25">
      <c r="A10" s="3">
        <v>7</v>
      </c>
      <c r="B10" s="6"/>
      <c r="C10" s="8"/>
      <c r="D10" s="8"/>
      <c r="E10" s="6"/>
      <c r="F10" s="9"/>
      <c r="G10" s="5"/>
    </row>
    <row r="11" spans="1:7" ht="50.1" customHeight="1" x14ac:dyDescent="0.25">
      <c r="A11" s="3">
        <v>8</v>
      </c>
      <c r="B11" s="6"/>
      <c r="C11" s="8"/>
      <c r="D11" s="8"/>
      <c r="E11" s="6"/>
      <c r="F11" s="9"/>
      <c r="G11" s="5"/>
    </row>
    <row r="12" spans="1:7" ht="50.1" customHeight="1" x14ac:dyDescent="0.25">
      <c r="A12" s="3">
        <v>9</v>
      </c>
      <c r="B12" s="6"/>
      <c r="C12" s="8"/>
      <c r="D12" s="8"/>
      <c r="E12" s="6"/>
      <c r="F12" s="9"/>
      <c r="G12" s="5"/>
    </row>
    <row r="13" spans="1:7" ht="50.1" customHeight="1" x14ac:dyDescent="0.25">
      <c r="A13" s="3">
        <v>10</v>
      </c>
      <c r="B13" s="6"/>
      <c r="C13" s="8"/>
      <c r="D13" s="8"/>
      <c r="E13" s="6"/>
      <c r="F13" s="9"/>
      <c r="G13" s="5"/>
    </row>
    <row r="14" spans="1:7" ht="15.75" customHeight="1" x14ac:dyDescent="0.25">
      <c r="B14" s="1"/>
      <c r="C14" s="1"/>
      <c r="D14" s="1"/>
      <c r="E14" s="1"/>
      <c r="F14" s="1"/>
      <c r="G14" s="1"/>
    </row>
    <row r="15" spans="1:7" ht="15.75" customHeight="1" x14ac:dyDescent="0.25">
      <c r="B15" s="1"/>
      <c r="C15" s="1"/>
      <c r="D15" s="1"/>
      <c r="E15" s="1"/>
      <c r="F15" s="1"/>
      <c r="G15" s="1"/>
    </row>
    <row r="16" spans="1:7" ht="15.75" customHeight="1" x14ac:dyDescent="0.25">
      <c r="B16" s="1"/>
      <c r="C16" s="1"/>
      <c r="D16" s="1"/>
      <c r="E16" s="1"/>
      <c r="F16" s="1"/>
      <c r="G16" s="1"/>
    </row>
    <row r="17" spans="2:7" ht="15.75" customHeight="1" x14ac:dyDescent="0.25">
      <c r="B17" s="1"/>
      <c r="C17" s="1"/>
      <c r="D17" s="1"/>
      <c r="E17" s="1"/>
      <c r="F17" s="1"/>
      <c r="G17" s="1"/>
    </row>
    <row r="18" spans="2:7" ht="15.75" customHeight="1" x14ac:dyDescent="0.25">
      <c r="B18" s="1"/>
      <c r="C18" s="1"/>
      <c r="D18" s="1"/>
      <c r="E18" s="1"/>
      <c r="F18" s="1"/>
      <c r="G18" s="1"/>
    </row>
    <row r="19" spans="2:7" ht="15.75" customHeight="1" x14ac:dyDescent="0.25">
      <c r="B19" s="1"/>
      <c r="C19" s="1"/>
      <c r="D19" s="1"/>
      <c r="E19" s="1"/>
      <c r="F19" s="1"/>
      <c r="G19" s="1"/>
    </row>
    <row r="20" spans="2:7" ht="15.75" customHeight="1" x14ac:dyDescent="0.25">
      <c r="B20" s="1"/>
      <c r="C20" s="1"/>
      <c r="D20" s="1"/>
      <c r="E20" s="1"/>
      <c r="F20" s="1"/>
      <c r="G20" s="1"/>
    </row>
    <row r="21" spans="2:7" ht="15.75" customHeight="1" x14ac:dyDescent="0.25">
      <c r="B21" s="1"/>
      <c r="C21" s="1"/>
      <c r="D21" s="1"/>
      <c r="E21" s="1"/>
      <c r="F21" s="1"/>
      <c r="G21" s="1"/>
    </row>
    <row r="22" spans="2:7" ht="15.75" customHeight="1" x14ac:dyDescent="0.25">
      <c r="B22" s="1"/>
      <c r="C22" s="1"/>
      <c r="D22" s="1"/>
      <c r="E22" s="1"/>
      <c r="F22" s="1"/>
      <c r="G22" s="1"/>
    </row>
    <row r="23" spans="2:7" ht="15.75" customHeight="1" x14ac:dyDescent="0.25">
      <c r="B23" s="1"/>
      <c r="C23" s="1"/>
      <c r="D23" s="1"/>
      <c r="E23" s="1"/>
      <c r="F23" s="1"/>
      <c r="G23" s="1"/>
    </row>
    <row r="24" spans="2:7" ht="15.75" customHeight="1" x14ac:dyDescent="0.25">
      <c r="B24" s="1"/>
      <c r="C24" s="1"/>
      <c r="D24" s="1"/>
      <c r="E24" s="1"/>
      <c r="F24" s="1"/>
      <c r="G24" s="1"/>
    </row>
    <row r="25" spans="2:7" ht="15.75" customHeight="1" x14ac:dyDescent="0.25">
      <c r="B25" s="1"/>
      <c r="C25" s="1"/>
      <c r="D25" s="1"/>
      <c r="E25" s="1"/>
      <c r="F25" s="1"/>
      <c r="G25" s="1"/>
    </row>
    <row r="26" spans="2:7" ht="15.75" customHeight="1" x14ac:dyDescent="0.25">
      <c r="B26" s="1"/>
      <c r="C26" s="1"/>
      <c r="D26" s="1"/>
      <c r="E26" s="1"/>
      <c r="F26" s="1"/>
      <c r="G26" s="1"/>
    </row>
    <row r="27" spans="2:7" ht="15.75" customHeight="1" x14ac:dyDescent="0.25">
      <c r="B27" s="1"/>
      <c r="C27" s="1"/>
      <c r="D27" s="1"/>
      <c r="E27" s="1"/>
      <c r="F27" s="1"/>
      <c r="G27" s="1"/>
    </row>
    <row r="28" spans="2:7" ht="15.75" customHeight="1" x14ac:dyDescent="0.25">
      <c r="B28" s="1"/>
      <c r="C28" s="1"/>
      <c r="D28" s="1"/>
      <c r="E28" s="1"/>
      <c r="F28" s="1"/>
      <c r="G28" s="1"/>
    </row>
    <row r="29" spans="2:7" ht="15.75" customHeight="1" x14ac:dyDescent="0.25">
      <c r="B29" s="1"/>
      <c r="C29" s="1"/>
      <c r="D29" s="1"/>
      <c r="E29" s="1"/>
      <c r="F29" s="1"/>
      <c r="G29" s="1"/>
    </row>
    <row r="30" spans="2:7" ht="15.75" customHeight="1" x14ac:dyDescent="0.25">
      <c r="B30" s="1"/>
      <c r="C30" s="1"/>
      <c r="D30" s="1"/>
      <c r="E30" s="1"/>
      <c r="F30" s="1"/>
      <c r="G30" s="1"/>
    </row>
    <row r="31" spans="2:7" ht="15.75" customHeight="1" x14ac:dyDescent="0.25">
      <c r="B31" s="1"/>
      <c r="C31" s="1"/>
      <c r="D31" s="1"/>
      <c r="E31" s="1"/>
      <c r="F31" s="1"/>
      <c r="G31" s="1"/>
    </row>
    <row r="32" spans="2:7" ht="15.75" customHeight="1" x14ac:dyDescent="0.25">
      <c r="B32" s="1"/>
      <c r="C32" s="1"/>
      <c r="D32" s="1"/>
      <c r="E32" s="1"/>
      <c r="F32" s="1"/>
      <c r="G32" s="1"/>
    </row>
    <row r="33" spans="2:7" ht="15.75" customHeight="1" x14ac:dyDescent="0.25">
      <c r="B33" s="1"/>
      <c r="C33" s="1"/>
      <c r="D33" s="1"/>
      <c r="E33" s="1"/>
      <c r="F33" s="1"/>
      <c r="G33" s="1"/>
    </row>
    <row r="34" spans="2:7" ht="15.75" customHeight="1" x14ac:dyDescent="0.25">
      <c r="B34" s="1"/>
      <c r="C34" s="1"/>
      <c r="D34" s="1"/>
      <c r="E34" s="1"/>
      <c r="F34" s="1"/>
      <c r="G34" s="1"/>
    </row>
    <row r="35" spans="2:7" ht="15.75" customHeight="1" x14ac:dyDescent="0.25">
      <c r="B35" s="1"/>
      <c r="C35" s="1"/>
      <c r="D35" s="1"/>
      <c r="E35" s="1"/>
      <c r="F35" s="1"/>
      <c r="G35" s="1"/>
    </row>
    <row r="36" spans="2:7" ht="15.75" customHeight="1" x14ac:dyDescent="0.25">
      <c r="B36" s="1"/>
      <c r="C36" s="1"/>
      <c r="D36" s="1"/>
      <c r="E36" s="1"/>
      <c r="F36" s="1"/>
      <c r="G36" s="1"/>
    </row>
    <row r="37" spans="2:7" ht="15.75" customHeight="1" x14ac:dyDescent="0.25">
      <c r="B37" s="1"/>
      <c r="C37" s="1"/>
      <c r="D37" s="1"/>
      <c r="E37" s="1"/>
      <c r="F37" s="1"/>
      <c r="G37" s="1"/>
    </row>
    <row r="38" spans="2:7" ht="15.75" customHeight="1" x14ac:dyDescent="0.25">
      <c r="B38" s="1"/>
      <c r="C38" s="1"/>
      <c r="D38" s="1"/>
      <c r="E38" s="1"/>
      <c r="F38" s="1"/>
      <c r="G38" s="1"/>
    </row>
    <row r="39" spans="2:7" ht="15.75" customHeight="1" x14ac:dyDescent="0.25">
      <c r="B39" s="1"/>
      <c r="C39" s="1"/>
      <c r="D39" s="1"/>
      <c r="E39" s="1"/>
      <c r="F39" s="1"/>
      <c r="G39" s="1"/>
    </row>
    <row r="40" spans="2:7" ht="15.75" customHeight="1" x14ac:dyDescent="0.25">
      <c r="B40" s="1"/>
      <c r="C40" s="1"/>
      <c r="D40" s="1"/>
      <c r="E40" s="1"/>
      <c r="F40" s="1"/>
      <c r="G40" s="1"/>
    </row>
    <row r="41" spans="2:7" ht="15.75" customHeight="1" x14ac:dyDescent="0.25">
      <c r="B41" s="1"/>
      <c r="C41" s="1"/>
      <c r="D41" s="1"/>
      <c r="E41" s="1"/>
      <c r="F41" s="1"/>
      <c r="G41" s="1"/>
    </row>
    <row r="42" spans="2:7" ht="15.75" customHeight="1" x14ac:dyDescent="0.25">
      <c r="B42" s="1"/>
      <c r="C42" s="1"/>
      <c r="D42" s="1"/>
      <c r="E42" s="1"/>
      <c r="F42" s="1"/>
      <c r="G42" s="1"/>
    </row>
    <row r="43" spans="2:7" ht="15.75" customHeight="1" x14ac:dyDescent="0.25">
      <c r="B43" s="1"/>
      <c r="C43" s="1"/>
      <c r="D43" s="1"/>
      <c r="E43" s="1"/>
      <c r="F43" s="1"/>
      <c r="G43" s="1"/>
    </row>
    <row r="44" spans="2:7" ht="15.75" customHeight="1" x14ac:dyDescent="0.25">
      <c r="B44" s="1"/>
      <c r="C44" s="1"/>
      <c r="D44" s="1"/>
      <c r="E44" s="1"/>
      <c r="F44" s="1"/>
      <c r="G44" s="1"/>
    </row>
    <row r="45" spans="2:7" ht="15.75" customHeight="1" x14ac:dyDescent="0.25">
      <c r="B45" s="1"/>
      <c r="C45" s="1"/>
      <c r="D45" s="1"/>
      <c r="E45" s="1"/>
      <c r="F45" s="1"/>
      <c r="G45" s="1"/>
    </row>
    <row r="46" spans="2:7" ht="15.75" customHeight="1" x14ac:dyDescent="0.25">
      <c r="B46" s="1"/>
      <c r="C46" s="1"/>
      <c r="D46" s="1"/>
      <c r="E46" s="1"/>
      <c r="F46" s="1"/>
      <c r="G46" s="1"/>
    </row>
    <row r="47" spans="2:7" ht="15.75" customHeight="1" x14ac:dyDescent="0.25">
      <c r="B47" s="1"/>
      <c r="C47" s="1"/>
      <c r="D47" s="1"/>
      <c r="E47" s="1"/>
      <c r="F47" s="1"/>
      <c r="G47" s="1"/>
    </row>
    <row r="48" spans="2:7" ht="15.75" customHeight="1" x14ac:dyDescent="0.25">
      <c r="B48" s="1"/>
      <c r="C48" s="1"/>
      <c r="D48" s="1"/>
      <c r="E48" s="1"/>
      <c r="F48" s="1"/>
      <c r="G48" s="1"/>
    </row>
    <row r="49" spans="2:7" ht="15.75" customHeight="1" x14ac:dyDescent="0.25">
      <c r="B49" s="1"/>
      <c r="C49" s="1"/>
      <c r="D49" s="1"/>
      <c r="E49" s="1"/>
      <c r="F49" s="1"/>
      <c r="G49" s="1"/>
    </row>
    <row r="50" spans="2:7" ht="15.75" customHeight="1" x14ac:dyDescent="0.25">
      <c r="B50" s="1"/>
      <c r="C50" s="1"/>
      <c r="D50" s="1"/>
      <c r="E50" s="1"/>
      <c r="F50" s="1"/>
      <c r="G50" s="1"/>
    </row>
    <row r="51" spans="2:7" ht="15.75" customHeight="1" x14ac:dyDescent="0.25">
      <c r="B51" s="1"/>
      <c r="C51" s="1"/>
      <c r="D51" s="1"/>
      <c r="E51" s="1"/>
      <c r="F51" s="1"/>
      <c r="G51" s="1"/>
    </row>
    <row r="52" spans="2:7" ht="15.75" customHeight="1" x14ac:dyDescent="0.25">
      <c r="B52" s="1"/>
      <c r="C52" s="1"/>
      <c r="D52" s="1"/>
      <c r="E52" s="1"/>
      <c r="F52" s="1"/>
      <c r="G52" s="1"/>
    </row>
    <row r="53" spans="2:7" ht="15.75" customHeight="1" x14ac:dyDescent="0.25">
      <c r="B53" s="1"/>
      <c r="C53" s="1"/>
      <c r="D53" s="1"/>
      <c r="E53" s="1"/>
      <c r="F53" s="1"/>
      <c r="G53" s="1"/>
    </row>
    <row r="54" spans="2:7" ht="15.75" customHeight="1" x14ac:dyDescent="0.25">
      <c r="B54" s="1"/>
      <c r="C54" s="1"/>
      <c r="D54" s="1"/>
      <c r="E54" s="1"/>
      <c r="F54" s="1"/>
      <c r="G54" s="1"/>
    </row>
    <row r="55" spans="2:7" ht="15.75" customHeight="1" x14ac:dyDescent="0.25">
      <c r="B55" s="1"/>
      <c r="C55" s="1"/>
      <c r="D55" s="1"/>
      <c r="E55" s="1"/>
      <c r="F55" s="1"/>
      <c r="G55" s="1"/>
    </row>
    <row r="56" spans="2:7" ht="15.75" customHeight="1" x14ac:dyDescent="0.25">
      <c r="B56" s="1"/>
      <c r="C56" s="1"/>
      <c r="D56" s="1"/>
      <c r="E56" s="1"/>
      <c r="F56" s="1"/>
      <c r="G56" s="1"/>
    </row>
    <row r="57" spans="2:7" ht="15.75" customHeight="1" x14ac:dyDescent="0.25">
      <c r="B57" s="1"/>
      <c r="C57" s="1"/>
      <c r="D57" s="1"/>
      <c r="E57" s="1"/>
      <c r="F57" s="1"/>
      <c r="G57" s="1"/>
    </row>
    <row r="58" spans="2:7" ht="15.75" customHeight="1" x14ac:dyDescent="0.25">
      <c r="B58" s="1"/>
      <c r="C58" s="1"/>
      <c r="D58" s="1"/>
      <c r="E58" s="1"/>
      <c r="F58" s="1"/>
      <c r="G58" s="1"/>
    </row>
    <row r="59" spans="2:7" ht="15.75" customHeight="1" x14ac:dyDescent="0.25">
      <c r="B59" s="1"/>
      <c r="C59" s="1"/>
      <c r="D59" s="1"/>
      <c r="E59" s="1"/>
      <c r="F59" s="1"/>
      <c r="G59" s="1"/>
    </row>
    <row r="60" spans="2:7" ht="15.75" customHeight="1" x14ac:dyDescent="0.25">
      <c r="B60" s="1"/>
      <c r="C60" s="1"/>
      <c r="D60" s="1"/>
      <c r="E60" s="1"/>
      <c r="F60" s="1"/>
      <c r="G60" s="1"/>
    </row>
    <row r="61" spans="2:7" ht="15.75" customHeight="1" x14ac:dyDescent="0.25">
      <c r="B61" s="1"/>
      <c r="C61" s="1"/>
      <c r="D61" s="1"/>
      <c r="E61" s="1"/>
      <c r="F61" s="1"/>
      <c r="G61" s="1"/>
    </row>
    <row r="62" spans="2:7" ht="15.75" customHeight="1" x14ac:dyDescent="0.25">
      <c r="B62" s="1"/>
      <c r="C62" s="1"/>
      <c r="D62" s="1"/>
      <c r="E62" s="1"/>
      <c r="F62" s="1"/>
      <c r="G62" s="1"/>
    </row>
    <row r="63" spans="2:7" ht="15.75" customHeight="1" x14ac:dyDescent="0.25">
      <c r="B63" s="1"/>
      <c r="C63" s="1"/>
      <c r="D63" s="1"/>
      <c r="E63" s="1"/>
      <c r="F63" s="1"/>
      <c r="G63" s="1"/>
    </row>
    <row r="64" spans="2:7" ht="15.75" customHeight="1" x14ac:dyDescent="0.25">
      <c r="B64" s="1"/>
      <c r="C64" s="1"/>
      <c r="D64" s="1"/>
      <c r="E64" s="1"/>
      <c r="F64" s="1"/>
      <c r="G64" s="1"/>
    </row>
    <row r="65" spans="2:7" ht="15.75" customHeight="1" x14ac:dyDescent="0.25">
      <c r="B65" s="1"/>
      <c r="C65" s="1"/>
      <c r="D65" s="1"/>
      <c r="E65" s="1"/>
      <c r="F65" s="1"/>
      <c r="G65" s="1"/>
    </row>
    <row r="66" spans="2:7" ht="15.75" customHeight="1" x14ac:dyDescent="0.25">
      <c r="B66" s="1"/>
      <c r="C66" s="1"/>
      <c r="D66" s="1"/>
      <c r="E66" s="1"/>
      <c r="F66" s="1"/>
      <c r="G66" s="1"/>
    </row>
    <row r="67" spans="2:7" ht="15.75" customHeight="1" x14ac:dyDescent="0.25">
      <c r="B67" s="1"/>
      <c r="C67" s="1"/>
      <c r="D67" s="1"/>
      <c r="E67" s="1"/>
      <c r="F67" s="1"/>
      <c r="G67" s="1"/>
    </row>
    <row r="68" spans="2:7" ht="15.75" customHeight="1" x14ac:dyDescent="0.25">
      <c r="B68" s="1"/>
      <c r="C68" s="1"/>
      <c r="D68" s="1"/>
      <c r="E68" s="1"/>
      <c r="F68" s="1"/>
      <c r="G68" s="1"/>
    </row>
    <row r="69" spans="2:7" ht="15.75" customHeight="1" x14ac:dyDescent="0.25">
      <c r="B69" s="1"/>
      <c r="C69" s="1"/>
      <c r="D69" s="1"/>
      <c r="E69" s="1"/>
      <c r="F69" s="1"/>
      <c r="G69" s="1"/>
    </row>
    <row r="70" spans="2:7" ht="15.75" customHeight="1" x14ac:dyDescent="0.25">
      <c r="B70" s="1"/>
      <c r="C70" s="1"/>
      <c r="D70" s="1"/>
      <c r="E70" s="1"/>
      <c r="F70" s="1"/>
      <c r="G70" s="1"/>
    </row>
    <row r="71" spans="2:7" ht="15.75" customHeight="1" x14ac:dyDescent="0.25">
      <c r="B71" s="1"/>
      <c r="C71" s="1"/>
      <c r="D71" s="1"/>
      <c r="E71" s="1"/>
      <c r="F71" s="1"/>
      <c r="G71" s="1"/>
    </row>
    <row r="72" spans="2:7" ht="15.75" customHeight="1" x14ac:dyDescent="0.25">
      <c r="B72" s="1"/>
      <c r="C72" s="1"/>
      <c r="D72" s="1"/>
      <c r="E72" s="1"/>
      <c r="F72" s="1"/>
      <c r="G72" s="1"/>
    </row>
    <row r="73" spans="2:7" ht="15.75" customHeight="1" x14ac:dyDescent="0.25">
      <c r="B73" s="1"/>
      <c r="C73" s="1"/>
      <c r="D73" s="1"/>
      <c r="E73" s="1"/>
      <c r="F73" s="1"/>
      <c r="G73" s="1"/>
    </row>
    <row r="74" spans="2:7" ht="15.75" customHeight="1" x14ac:dyDescent="0.25">
      <c r="B74" s="1"/>
      <c r="C74" s="1"/>
      <c r="D74" s="1"/>
      <c r="E74" s="1"/>
      <c r="F74" s="1"/>
      <c r="G74" s="1"/>
    </row>
    <row r="75" spans="2:7" ht="15.75" customHeight="1" x14ac:dyDescent="0.25">
      <c r="B75" s="1"/>
      <c r="C75" s="1"/>
      <c r="D75" s="1"/>
      <c r="E75" s="1"/>
      <c r="F75" s="1"/>
      <c r="G75" s="1"/>
    </row>
    <row r="76" spans="2:7" ht="15.75" customHeight="1" x14ac:dyDescent="0.25">
      <c r="B76" s="1"/>
      <c r="C76" s="1"/>
      <c r="D76" s="1"/>
      <c r="E76" s="1"/>
      <c r="F76" s="1"/>
      <c r="G76" s="1"/>
    </row>
    <row r="77" spans="2:7" ht="15.75" customHeight="1" x14ac:dyDescent="0.25">
      <c r="B77" s="1"/>
      <c r="C77" s="1"/>
      <c r="D77" s="1"/>
      <c r="E77" s="1"/>
      <c r="F77" s="1"/>
      <c r="G77" s="1"/>
    </row>
    <row r="78" spans="2:7" ht="15.75" customHeight="1" x14ac:dyDescent="0.25">
      <c r="B78" s="1"/>
      <c r="C78" s="1"/>
      <c r="D78" s="1"/>
      <c r="E78" s="1"/>
      <c r="F78" s="1"/>
      <c r="G78" s="1"/>
    </row>
    <row r="79" spans="2:7" ht="15.75" customHeight="1" x14ac:dyDescent="0.25">
      <c r="B79" s="1"/>
      <c r="C79" s="1"/>
      <c r="D79" s="1"/>
      <c r="E79" s="1"/>
      <c r="F79" s="1"/>
      <c r="G79" s="1"/>
    </row>
    <row r="80" spans="2:7" ht="15.75" customHeight="1" x14ac:dyDescent="0.25">
      <c r="B80" s="1"/>
      <c r="C80" s="1"/>
      <c r="D80" s="1"/>
      <c r="E80" s="1"/>
      <c r="F80" s="1"/>
      <c r="G80" s="1"/>
    </row>
    <row r="81" spans="2:7" ht="15.75" customHeight="1" x14ac:dyDescent="0.25">
      <c r="B81" s="1"/>
      <c r="C81" s="1"/>
      <c r="D81" s="1"/>
      <c r="E81" s="1"/>
      <c r="F81" s="1"/>
      <c r="G81" s="1"/>
    </row>
    <row r="82" spans="2:7" ht="15.75" customHeight="1" x14ac:dyDescent="0.25">
      <c r="B82" s="1"/>
      <c r="C82" s="1"/>
      <c r="D82" s="1"/>
      <c r="E82" s="1"/>
      <c r="F82" s="1"/>
      <c r="G82" s="1"/>
    </row>
    <row r="83" spans="2:7" ht="15.75" customHeight="1" x14ac:dyDescent="0.25">
      <c r="B83" s="1"/>
      <c r="C83" s="1"/>
      <c r="D83" s="1"/>
      <c r="E83" s="1"/>
      <c r="F83" s="1"/>
      <c r="G83" s="1"/>
    </row>
    <row r="84" spans="2:7" ht="15.75" customHeight="1" x14ac:dyDescent="0.25">
      <c r="B84" s="1"/>
      <c r="C84" s="1"/>
      <c r="D84" s="1"/>
      <c r="E84" s="1"/>
      <c r="F84" s="1"/>
      <c r="G84" s="1"/>
    </row>
    <row r="85" spans="2:7" ht="15.75" customHeight="1" x14ac:dyDescent="0.25">
      <c r="B85" s="1"/>
      <c r="C85" s="1"/>
      <c r="D85" s="1"/>
      <c r="E85" s="1"/>
      <c r="F85" s="1"/>
      <c r="G85" s="1"/>
    </row>
    <row r="86" spans="2:7" ht="15.75" customHeight="1" x14ac:dyDescent="0.25">
      <c r="B86" s="1"/>
      <c r="C86" s="1"/>
      <c r="D86" s="1"/>
      <c r="E86" s="1"/>
      <c r="F86" s="1"/>
      <c r="G86" s="1"/>
    </row>
    <row r="87" spans="2:7" ht="15.75" customHeight="1" x14ac:dyDescent="0.25">
      <c r="B87" s="1"/>
      <c r="C87" s="1"/>
      <c r="D87" s="1"/>
      <c r="E87" s="1"/>
      <c r="F87" s="1"/>
      <c r="G87" s="1"/>
    </row>
    <row r="88" spans="2:7" ht="15.75" customHeight="1" x14ac:dyDescent="0.25">
      <c r="B88" s="1"/>
      <c r="C88" s="1"/>
      <c r="D88" s="1"/>
      <c r="E88" s="1"/>
      <c r="F88" s="1"/>
      <c r="G88" s="1"/>
    </row>
    <row r="89" spans="2:7" ht="15.75" customHeight="1" x14ac:dyDescent="0.25">
      <c r="B89" s="1"/>
      <c r="C89" s="1"/>
      <c r="D89" s="1"/>
      <c r="E89" s="1"/>
      <c r="F89" s="1"/>
      <c r="G89" s="1"/>
    </row>
    <row r="90" spans="2:7" ht="15.75" customHeight="1" x14ac:dyDescent="0.25">
      <c r="B90" s="1"/>
      <c r="C90" s="1"/>
      <c r="D90" s="1"/>
      <c r="E90" s="1"/>
      <c r="F90" s="1"/>
      <c r="G90" s="1"/>
    </row>
    <row r="91" spans="2:7" ht="15.75" customHeight="1" x14ac:dyDescent="0.25">
      <c r="B91" s="1"/>
      <c r="C91" s="1"/>
      <c r="D91" s="1"/>
      <c r="E91" s="1"/>
      <c r="F91" s="1"/>
      <c r="G91" s="1"/>
    </row>
    <row r="92" spans="2:7" ht="15.75" customHeight="1" x14ac:dyDescent="0.25">
      <c r="B92" s="1"/>
      <c r="C92" s="1"/>
      <c r="D92" s="1"/>
      <c r="E92" s="1"/>
      <c r="F92" s="1"/>
      <c r="G92" s="1"/>
    </row>
    <row r="93" spans="2:7" ht="15.75" customHeight="1" x14ac:dyDescent="0.25">
      <c r="B93" s="1"/>
      <c r="C93" s="1"/>
      <c r="D93" s="1"/>
      <c r="E93" s="1"/>
      <c r="F93" s="1"/>
      <c r="G93" s="1"/>
    </row>
    <row r="94" spans="2:7" ht="15.75" customHeight="1" x14ac:dyDescent="0.25">
      <c r="B94" s="1"/>
      <c r="C94" s="1"/>
      <c r="D94" s="1"/>
      <c r="E94" s="1"/>
      <c r="F94" s="1"/>
      <c r="G94" s="1"/>
    </row>
    <row r="95" spans="2:7" ht="15.75" customHeight="1" x14ac:dyDescent="0.25">
      <c r="B95" s="1"/>
      <c r="C95" s="1"/>
      <c r="D95" s="1"/>
      <c r="E95" s="1"/>
      <c r="F95" s="1"/>
      <c r="G95" s="1"/>
    </row>
    <row r="96" spans="2:7" ht="15.75" customHeight="1" x14ac:dyDescent="0.25">
      <c r="B96" s="1"/>
      <c r="C96" s="1"/>
      <c r="D96" s="1"/>
      <c r="E96" s="1"/>
      <c r="F96" s="1"/>
      <c r="G96" s="1"/>
    </row>
    <row r="97" spans="2:7" ht="15.75" customHeight="1" x14ac:dyDescent="0.25">
      <c r="B97" s="1"/>
      <c r="C97" s="1"/>
      <c r="D97" s="1"/>
      <c r="E97" s="1"/>
      <c r="F97" s="1"/>
      <c r="G97" s="1"/>
    </row>
    <row r="98" spans="2:7" ht="15.75" customHeight="1" x14ac:dyDescent="0.25">
      <c r="B98" s="1"/>
      <c r="C98" s="1"/>
      <c r="D98" s="1"/>
      <c r="E98" s="1"/>
      <c r="F98" s="1"/>
      <c r="G98" s="1"/>
    </row>
    <row r="99" spans="2:7" ht="15.75" customHeight="1" x14ac:dyDescent="0.25">
      <c r="B99" s="1"/>
      <c r="C99" s="1"/>
      <c r="D99" s="1"/>
      <c r="E99" s="1"/>
      <c r="F99" s="1"/>
      <c r="G99" s="1"/>
    </row>
    <row r="100" spans="2:7" ht="15.75" customHeight="1" x14ac:dyDescent="0.25">
      <c r="B100" s="1"/>
      <c r="C100" s="1"/>
      <c r="D100" s="1"/>
      <c r="E100" s="1"/>
      <c r="F100" s="1"/>
      <c r="G100" s="1"/>
    </row>
  </sheetData>
  <mergeCells count="2">
    <mergeCell ref="A1:G1"/>
    <mergeCell ref="A2:G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Instrucciones_Diccionario</vt:lpstr>
      <vt:lpstr>50 Contrataciones Principales</vt:lpstr>
      <vt:lpstr>Tipo - Licitación Pública</vt:lpstr>
      <vt:lpstr>Tipo - Invitación a 3+</vt:lpstr>
      <vt:lpstr>Tipo - Adjudicación Directa</vt:lpstr>
      <vt:lpstr>Tipo - Otra</vt:lpstr>
      <vt:lpstr>'50 Contrataciones Principales'!Títulos_a_imprimir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USUARIO</cp:lastModifiedBy>
  <cp:lastPrinted>2022-12-15T15:01:08Z</cp:lastPrinted>
  <dcterms:created xsi:type="dcterms:W3CDTF">2019-11-26T22:43:35Z</dcterms:created>
  <dcterms:modified xsi:type="dcterms:W3CDTF">2022-12-15T15:01:12Z</dcterms:modified>
</cp:coreProperties>
</file>